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5252" windowHeight="8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P31" i="1"/>
  <c r="EY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N31"/>
  <c r="CM31"/>
  <c r="CK31"/>
  <c r="CJ31"/>
  <c r="CH31"/>
  <c r="CG31"/>
  <c r="CF31"/>
  <c r="CE31"/>
  <c r="CD31"/>
  <c r="CC31"/>
  <c r="CA31"/>
  <c r="BZ31"/>
  <c r="BY31"/>
  <c r="BX31"/>
  <c r="BW31"/>
  <c r="BV31"/>
  <c r="BU31"/>
  <c r="BT31"/>
  <c r="BS31"/>
  <c r="BQ31"/>
  <c r="BP31"/>
  <c r="BO31"/>
  <c r="BN31"/>
  <c r="BM31"/>
  <c r="BL31"/>
  <c r="BK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P31"/>
  <c r="AO31"/>
  <c r="AN31"/>
  <c r="AL31"/>
  <c r="AK31"/>
  <c r="AJ31"/>
  <c r="AI31"/>
  <c r="AH31"/>
  <c r="AG31"/>
  <c r="AF31"/>
  <c r="AD31"/>
  <c r="AC31"/>
  <c r="AA31"/>
  <c r="Z31"/>
  <c r="Y31"/>
  <c r="X31"/>
  <c r="W31"/>
  <c r="U31"/>
  <c r="T31"/>
  <c r="R31"/>
  <c r="Q31"/>
  <c r="P31"/>
  <c r="N31"/>
  <c r="M31"/>
  <c r="L31"/>
  <c r="K31"/>
  <c r="J31"/>
  <c r="I31"/>
  <c r="H31"/>
  <c r="G31"/>
  <c r="F31"/>
  <c r="E31"/>
  <c r="D31"/>
  <c r="C31"/>
  <c r="B31"/>
  <c r="FF30"/>
  <c r="FA30"/>
  <c r="FN29"/>
  <c r="FM29"/>
  <c r="FL29"/>
  <c r="FK29" s="1"/>
  <c r="FJ29"/>
  <c r="FI29"/>
  <c r="FH29"/>
  <c r="FG29" s="1"/>
  <c r="FE29"/>
  <c r="FD29"/>
  <c r="FC29"/>
  <c r="FB29" s="1"/>
  <c r="FO29" s="1"/>
  <c r="FS29" s="1"/>
  <c r="EZ29"/>
  <c r="EV29"/>
  <c r="FN28"/>
  <c r="FM28"/>
  <c r="FJ28"/>
  <c r="FI28"/>
  <c r="FH28"/>
  <c r="FG28" s="1"/>
  <c r="FE28"/>
  <c r="FD28"/>
  <c r="FC28"/>
  <c r="FB28" s="1"/>
  <c r="EZ28"/>
  <c r="CO28"/>
  <c r="EV28" s="1"/>
  <c r="FN27"/>
  <c r="FM27"/>
  <c r="FL27"/>
  <c r="FK27" s="1"/>
  <c r="FJ27"/>
  <c r="FI27"/>
  <c r="FH27"/>
  <c r="FG27" s="1"/>
  <c r="FE27"/>
  <c r="FD27"/>
  <c r="FC27"/>
  <c r="FB27" s="1"/>
  <c r="EZ27"/>
  <c r="EV27"/>
  <c r="FN26"/>
  <c r="FM26"/>
  <c r="FL26"/>
  <c r="FK26" s="1"/>
  <c r="FJ26"/>
  <c r="FI26"/>
  <c r="FH26"/>
  <c r="FG26" s="1"/>
  <c r="FE26"/>
  <c r="FD26"/>
  <c r="FC26"/>
  <c r="FB26" s="1"/>
  <c r="EZ26"/>
  <c r="EV26"/>
  <c r="FN25"/>
  <c r="FM25"/>
  <c r="FL25"/>
  <c r="FK25" s="1"/>
  <c r="FJ25"/>
  <c r="FI25"/>
  <c r="FH25"/>
  <c r="FG25" s="1"/>
  <c r="FE25"/>
  <c r="FD25"/>
  <c r="FC25"/>
  <c r="FB25" s="1"/>
  <c r="EZ25"/>
  <c r="FO25" s="1"/>
  <c r="EV25"/>
  <c r="AB25"/>
  <c r="AB31" s="1"/>
  <c r="FN24"/>
  <c r="FM24"/>
  <c r="FK24" s="1"/>
  <c r="FL24"/>
  <c r="FJ24"/>
  <c r="FI24"/>
  <c r="FG24" s="1"/>
  <c r="FH24"/>
  <c r="FE24"/>
  <c r="FD24"/>
  <c r="FB24" s="1"/>
  <c r="FC24"/>
  <c r="EZ24"/>
  <c r="FO24" s="1"/>
  <c r="EV24"/>
  <c r="FN23"/>
  <c r="FM23"/>
  <c r="FK23" s="1"/>
  <c r="FL23"/>
  <c r="FJ23"/>
  <c r="FI23"/>
  <c r="FG23" s="1"/>
  <c r="FH23"/>
  <c r="FE23"/>
  <c r="FD23"/>
  <c r="FB23" s="1"/>
  <c r="FC23"/>
  <c r="EZ23"/>
  <c r="EV23"/>
  <c r="FN22"/>
  <c r="FM22"/>
  <c r="FK22" s="1"/>
  <c r="FL22"/>
  <c r="FJ22"/>
  <c r="FI22"/>
  <c r="FG22" s="1"/>
  <c r="FH22"/>
  <c r="FE22"/>
  <c r="FD22"/>
  <c r="FB22" s="1"/>
  <c r="FC22"/>
  <c r="EZ22"/>
  <c r="EV22"/>
  <c r="BU22"/>
  <c r="FN21"/>
  <c r="FM21"/>
  <c r="FL21"/>
  <c r="FK21"/>
  <c r="FJ21"/>
  <c r="FI21"/>
  <c r="FH21"/>
  <c r="FG21"/>
  <c r="FE21"/>
  <c r="FD21"/>
  <c r="FC21"/>
  <c r="FB21"/>
  <c r="FO21" s="1"/>
  <c r="FS21" s="1"/>
  <c r="EZ21"/>
  <c r="EV21"/>
  <c r="FN20"/>
  <c r="FN30" s="1"/>
  <c r="FM20"/>
  <c r="FM30" s="1"/>
  <c r="FL20"/>
  <c r="FK20"/>
  <c r="FJ20"/>
  <c r="FJ30" s="1"/>
  <c r="FI20"/>
  <c r="FI30" s="1"/>
  <c r="FH20"/>
  <c r="FH30" s="1"/>
  <c r="FG20"/>
  <c r="FE20"/>
  <c r="FE30" s="1"/>
  <c r="FD20"/>
  <c r="FD30" s="1"/>
  <c r="FC20"/>
  <c r="FB20"/>
  <c r="FO20" s="1"/>
  <c r="EZ20"/>
  <c r="EZ30" s="1"/>
  <c r="EV20"/>
  <c r="FF19"/>
  <c r="FF31" s="1"/>
  <c r="FA19"/>
  <c r="FA31" s="1"/>
  <c r="EY19"/>
  <c r="EV19"/>
  <c r="FM18"/>
  <c r="FL18"/>
  <c r="FK18" s="1"/>
  <c r="FJ18"/>
  <c r="FI18"/>
  <c r="FH18"/>
  <c r="FG18" s="1"/>
  <c r="FE18"/>
  <c r="FD18"/>
  <c r="FC18"/>
  <c r="FB18" s="1"/>
  <c r="EZ18"/>
  <c r="EV18"/>
  <c r="CB18"/>
  <c r="FN18" s="1"/>
  <c r="BR18"/>
  <c r="AM18"/>
  <c r="AM31" s="1"/>
  <c r="FN17"/>
  <c r="FM17"/>
  <c r="FL17"/>
  <c r="FK17" s="1"/>
  <c r="FJ17"/>
  <c r="FI17"/>
  <c r="FE17"/>
  <c r="FD17"/>
  <c r="FC17"/>
  <c r="FB17" s="1"/>
  <c r="EZ17"/>
  <c r="BR17"/>
  <c r="EV17" s="1"/>
  <c r="FN16"/>
  <c r="FM16"/>
  <c r="FL16"/>
  <c r="FK16" s="1"/>
  <c r="FJ16"/>
  <c r="FI16"/>
  <c r="FE16"/>
  <c r="FD16"/>
  <c r="FC16"/>
  <c r="FB16" s="1"/>
  <c r="EZ16"/>
  <c r="FO16" s="1"/>
  <c r="EV16"/>
  <c r="BR16"/>
  <c r="FH16" s="1"/>
  <c r="FG16" s="1"/>
  <c r="AS16"/>
  <c r="S16"/>
  <c r="FN15"/>
  <c r="FM15"/>
  <c r="FL15"/>
  <c r="FK15" s="1"/>
  <c r="FJ15"/>
  <c r="FI15"/>
  <c r="FH15"/>
  <c r="FG15" s="1"/>
  <c r="FE15"/>
  <c r="FD15"/>
  <c r="FC15"/>
  <c r="FB15" s="1"/>
  <c r="FO15" s="1"/>
  <c r="FS15" s="1"/>
  <c r="EZ15"/>
  <c r="EV15"/>
  <c r="FN14"/>
  <c r="FM14"/>
  <c r="FL14"/>
  <c r="FK14" s="1"/>
  <c r="FJ14"/>
  <c r="FI14"/>
  <c r="FE14"/>
  <c r="FD14"/>
  <c r="FC14"/>
  <c r="FB14" s="1"/>
  <c r="EZ14"/>
  <c r="BR14"/>
  <c r="EV14" s="1"/>
  <c r="FN13"/>
  <c r="FM13"/>
  <c r="FL13"/>
  <c r="FK13" s="1"/>
  <c r="FJ13"/>
  <c r="FI13"/>
  <c r="FH13"/>
  <c r="FG13" s="1"/>
  <c r="FE13"/>
  <c r="FD13"/>
  <c r="FC13"/>
  <c r="FB13" s="1"/>
  <c r="EZ13"/>
  <c r="EV13"/>
  <c r="FN12"/>
  <c r="FM12"/>
  <c r="FL12"/>
  <c r="FK12" s="1"/>
  <c r="FJ12"/>
  <c r="FI12"/>
  <c r="FE12"/>
  <c r="FD12"/>
  <c r="FC12"/>
  <c r="FB12" s="1"/>
  <c r="EZ12"/>
  <c r="EV12"/>
  <c r="BR12"/>
  <c r="FH12" s="1"/>
  <c r="FG12" s="1"/>
  <c r="BQ12"/>
  <c r="S12"/>
  <c r="FN11"/>
  <c r="FM11"/>
  <c r="FL11"/>
  <c r="FK11" s="1"/>
  <c r="FJ11"/>
  <c r="FI11"/>
  <c r="FH11"/>
  <c r="FG11" s="1"/>
  <c r="EZ11"/>
  <c r="CI11"/>
  <c r="CI31" s="1"/>
  <c r="BY11"/>
  <c r="FE11" s="1"/>
  <c r="BR11"/>
  <c r="S11"/>
  <c r="FD11" s="1"/>
  <c r="O11"/>
  <c r="EV11" s="1"/>
  <c r="FN10"/>
  <c r="FM10"/>
  <c r="FL10"/>
  <c r="FK10" s="1"/>
  <c r="FJ10"/>
  <c r="FI10"/>
  <c r="FE10"/>
  <c r="FD10"/>
  <c r="FC10"/>
  <c r="FB10" s="1"/>
  <c r="EZ10"/>
  <c r="EV10"/>
  <c r="BR10"/>
  <c r="FH10" s="1"/>
  <c r="FG10" s="1"/>
  <c r="FN9"/>
  <c r="FN19" s="1"/>
  <c r="FN31" s="1"/>
  <c r="FM9"/>
  <c r="FK9" s="1"/>
  <c r="FL9"/>
  <c r="FJ9"/>
  <c r="FJ19" s="1"/>
  <c r="FJ31" s="1"/>
  <c r="FI9"/>
  <c r="FE9"/>
  <c r="FD9"/>
  <c r="FB9" s="1"/>
  <c r="FC9"/>
  <c r="EZ9"/>
  <c r="FO9" s="1"/>
  <c r="EV9"/>
  <c r="BR9"/>
  <c r="FH9" s="1"/>
  <c r="FG9" s="1"/>
  <c r="FN8"/>
  <c r="FL8"/>
  <c r="FJ8"/>
  <c r="FE8"/>
  <c r="FD8"/>
  <c r="FC8"/>
  <c r="FB8"/>
  <c r="EZ8"/>
  <c r="CL8"/>
  <c r="CL31" s="1"/>
  <c r="BR8"/>
  <c r="FH8" s="1"/>
  <c r="AQ8"/>
  <c r="AQ31" s="1"/>
  <c r="X8"/>
  <c r="FM8" s="1"/>
  <c r="FK8" s="1"/>
  <c r="FN7"/>
  <c r="FJ7"/>
  <c r="FI7"/>
  <c r="FE7"/>
  <c r="FC7"/>
  <c r="EZ7"/>
  <c r="BR7"/>
  <c r="FH7" s="1"/>
  <c r="FG7" s="1"/>
  <c r="BJ7"/>
  <c r="BJ31" s="1"/>
  <c r="AE7"/>
  <c r="FL7" s="1"/>
  <c r="FK7" s="1"/>
  <c r="X7"/>
  <c r="FM7" s="1"/>
  <c r="V7"/>
  <c r="V31" s="1"/>
  <c r="S7"/>
  <c r="S31" s="1"/>
  <c r="FN6"/>
  <c r="FM6"/>
  <c r="FM19" s="1"/>
  <c r="FL6"/>
  <c r="FJ6"/>
  <c r="FI6"/>
  <c r="FH6"/>
  <c r="FE6"/>
  <c r="FD6"/>
  <c r="FC6"/>
  <c r="EZ6"/>
  <c r="EZ19" s="1"/>
  <c r="EZ31" s="1"/>
  <c r="EV6"/>
  <c r="BR6"/>
  <c r="BR31" s="1"/>
  <c r="X6"/>
  <c r="FS20" l="1"/>
  <c r="FM31"/>
  <c r="FO12"/>
  <c r="FS16"/>
  <c r="FO18"/>
  <c r="FS24"/>
  <c r="FS25"/>
  <c r="FO26"/>
  <c r="FL19"/>
  <c r="FS9"/>
  <c r="FO10"/>
  <c r="FS12"/>
  <c r="FS18"/>
  <c r="FG30"/>
  <c r="FO22"/>
  <c r="FS22" s="1"/>
  <c r="FS26"/>
  <c r="FO27"/>
  <c r="FE19"/>
  <c r="FE31" s="1"/>
  <c r="FS10"/>
  <c r="FO13"/>
  <c r="FS13" s="1"/>
  <c r="FO23"/>
  <c r="FS27"/>
  <c r="FI19"/>
  <c r="FI31" s="1"/>
  <c r="FS23"/>
  <c r="FO28"/>
  <c r="FS28" s="1"/>
  <c r="FC11"/>
  <c r="FB11" s="1"/>
  <c r="FO11" s="1"/>
  <c r="FS11" s="1"/>
  <c r="FC30"/>
  <c r="FB30"/>
  <c r="CB31"/>
  <c r="FB6"/>
  <c r="FG6"/>
  <c r="FK6"/>
  <c r="FK19" s="1"/>
  <c r="EV7"/>
  <c r="FS7" s="1"/>
  <c r="FD7"/>
  <c r="FB7" s="1"/>
  <c r="FO7" s="1"/>
  <c r="EV8"/>
  <c r="FI8"/>
  <c r="FG8" s="1"/>
  <c r="FO8" s="1"/>
  <c r="O31"/>
  <c r="AE31"/>
  <c r="FH14"/>
  <c r="FG14" s="1"/>
  <c r="FO14" s="1"/>
  <c r="FS14" s="1"/>
  <c r="FH17"/>
  <c r="FG17" s="1"/>
  <c r="FO17" s="1"/>
  <c r="FS17" s="1"/>
  <c r="FL28"/>
  <c r="FK28" s="1"/>
  <c r="FK30" s="1"/>
  <c r="CO31"/>
  <c r="FS8" l="1"/>
  <c r="FL31"/>
  <c r="FO30"/>
  <c r="FO6"/>
  <c r="EV31"/>
  <c r="FC19"/>
  <c r="FC31" s="1"/>
  <c r="FG19"/>
  <c r="FG31" s="1"/>
  <c r="FD19"/>
  <c r="FD31" s="1"/>
  <c r="FL30"/>
  <c r="FK31"/>
  <c r="FB19"/>
  <c r="FB31" s="1"/>
  <c r="FH19"/>
  <c r="FH31" s="1"/>
  <c r="FO19" l="1"/>
  <c r="FO31" s="1"/>
  <c r="FO33" s="1"/>
  <c r="FS6"/>
</calcChain>
</file>

<file path=xl/sharedStrings.xml><?xml version="1.0" encoding="utf-8"?>
<sst xmlns="http://schemas.openxmlformats.org/spreadsheetml/2006/main" count="364" uniqueCount="144">
  <si>
    <t>Субвенции за 2021 год</t>
  </si>
  <si>
    <t>Субвенции на   2021 год</t>
  </si>
  <si>
    <t>в январе</t>
  </si>
  <si>
    <t>в феврале</t>
  </si>
  <si>
    <t>в марте</t>
  </si>
  <si>
    <t>в  апреле</t>
  </si>
  <si>
    <t>в  мае</t>
  </si>
  <si>
    <t>в  июне</t>
  </si>
  <si>
    <t>в  июле</t>
  </si>
  <si>
    <t>в  августе</t>
  </si>
  <si>
    <t>в  сентябре</t>
  </si>
  <si>
    <t>ВСЕГО</t>
  </si>
  <si>
    <t>Остаток</t>
  </si>
  <si>
    <t>ПАО                    "Ростелеком"</t>
  </si>
  <si>
    <t>ООО           "КАСАТ"</t>
  </si>
  <si>
    <t>ООО "Такском"</t>
  </si>
  <si>
    <t>ООО  "ЦИТИС"</t>
  </si>
  <si>
    <t>ИП Абразумова Ю.О.</t>
  </si>
  <si>
    <t>ООО "МОЗАИКА-СИНТЕЗ"</t>
  </si>
  <si>
    <t xml:space="preserve">ИП  Богданова Г П </t>
  </si>
  <si>
    <t>ООО "СпецБланк-Москва"</t>
  </si>
  <si>
    <t>ООО "ЦИТИС"</t>
  </si>
  <si>
    <t>ООО "МЦФЭР-пресс"</t>
  </si>
  <si>
    <t>ООО "Инфо-Сервис"</t>
  </si>
  <si>
    <t>МБУ "Информационно методический центр Развитие" г Находка</t>
  </si>
  <si>
    <t xml:space="preserve">ИП Абразумова Ю С </t>
  </si>
  <si>
    <t>ООО "КРУГОЗОР"</t>
  </si>
  <si>
    <t xml:space="preserve">ИП  Вакулюк П В </t>
  </si>
  <si>
    <t xml:space="preserve">ИП Буханец А А </t>
  </si>
  <si>
    <t xml:space="preserve">ИП Абехтикова Е С </t>
  </si>
  <si>
    <t>ООО "Развивающие игры Воскобовича"</t>
  </si>
  <si>
    <t>ИП Шатов А.Б.</t>
  </si>
  <si>
    <t>ООО "Книжный дом"</t>
  </si>
  <si>
    <t xml:space="preserve">ИП Дмитрюк О С </t>
  </si>
  <si>
    <t xml:space="preserve">ИП  Бодагова Г П </t>
  </si>
  <si>
    <t>ООО  "ДВ Робот"</t>
  </si>
  <si>
    <t>ГАУ ДПО ПК ИРО</t>
  </si>
  <si>
    <t>МБУ ИМЦ "Развитие" г Находка</t>
  </si>
  <si>
    <t>ООО "Дэстени"</t>
  </si>
  <si>
    <t>ФГАОУВО "ДВФУ"</t>
  </si>
  <si>
    <t>ГАУ ДПО "УЦПК"</t>
  </si>
  <si>
    <t>НОЧУ ОДПО "Актион-МЦФЭР"</t>
  </si>
  <si>
    <t xml:space="preserve">ИП Яксанов П О </t>
  </si>
  <si>
    <t>ООО "БиСиЭл Импорт"</t>
  </si>
  <si>
    <t>ООО "СпецБланк Москва"</t>
  </si>
  <si>
    <t xml:space="preserve">ИП Плахотнюк С А </t>
  </si>
  <si>
    <t>ООО "Эра безопасности"</t>
  </si>
  <si>
    <t>ООО  "Дэстени"</t>
  </si>
  <si>
    <t xml:space="preserve">ИП Курдюков Е Д </t>
  </si>
  <si>
    <t xml:space="preserve">ИП Вакулюк П В </t>
  </si>
  <si>
    <t>ООО "ДНС Ритейл"</t>
  </si>
  <si>
    <t xml:space="preserve">ИП Абразумова Ю О </t>
  </si>
  <si>
    <t>ООО  "КРУГОЗОР"</t>
  </si>
  <si>
    <t xml:space="preserve">ИП Катеринич П Ю </t>
  </si>
  <si>
    <t>АО "Издательство Просвещение"</t>
  </si>
  <si>
    <t>ООО "Видеогаллактика"</t>
  </si>
  <si>
    <t>АО "Е-Паблиш"</t>
  </si>
  <si>
    <t>АНО ДПО "ОЦ КАМЕННЫЙ ГОРОД"</t>
  </si>
  <si>
    <t>ООО "Инфоурок"</t>
  </si>
  <si>
    <t>КГАОУ ДПО ХК ИРО</t>
  </si>
  <si>
    <t xml:space="preserve">ИП Никитина К Н </t>
  </si>
  <si>
    <t xml:space="preserve">ИП Ясакова О А </t>
  </si>
  <si>
    <t>ООО  КРУГОЗОР</t>
  </si>
  <si>
    <t>ООО "МОЗАИКА -СИНТЕЗ"</t>
  </si>
  <si>
    <t>итого</t>
  </si>
  <si>
    <t>226 в т.ч. :</t>
  </si>
  <si>
    <t>310 в т.ч. :</t>
  </si>
  <si>
    <t>340 в т.ч. :</t>
  </si>
  <si>
    <t>интернет</t>
  </si>
  <si>
    <t>сертификат</t>
  </si>
  <si>
    <t>тех сопровожд сайта</t>
  </si>
  <si>
    <t>шкафы</t>
  </si>
  <si>
    <t>конспекты занятий</t>
  </si>
  <si>
    <t xml:space="preserve">наборы монтессори </t>
  </si>
  <si>
    <t>аттестаты</t>
  </si>
  <si>
    <t>тех обслуж ключа</t>
  </si>
  <si>
    <t>лицензия</t>
  </si>
  <si>
    <t>диск</t>
  </si>
  <si>
    <t>обучение</t>
  </si>
  <si>
    <t>игровая мебель</t>
  </si>
  <si>
    <t>учебники</t>
  </si>
  <si>
    <t>комплектующие к компьютеру</t>
  </si>
  <si>
    <t>медали</t>
  </si>
  <si>
    <t>бумага  лыжи</t>
  </si>
  <si>
    <t>кац тов</t>
  </si>
  <si>
    <t>игры</t>
  </si>
  <si>
    <t>альбомы краски игры</t>
  </si>
  <si>
    <t>игрушки</t>
  </si>
  <si>
    <t>запчасти для робототехники</t>
  </si>
  <si>
    <t>програмное обеспечение</t>
  </si>
  <si>
    <t>тех сопров сайта</t>
  </si>
  <si>
    <t>мебель</t>
  </si>
  <si>
    <t>чернила тонер бумага</t>
  </si>
  <si>
    <t>мячи,  маты</t>
  </si>
  <si>
    <t>наборы игр</t>
  </si>
  <si>
    <t>прописи</t>
  </si>
  <si>
    <t>неисключ права</t>
  </si>
  <si>
    <t>услуга предост сертификата активации сервиса</t>
  </si>
  <si>
    <t>тех сопровождение сайта</t>
  </si>
  <si>
    <t>ноут бук</t>
  </si>
  <si>
    <t>МФУ  Мебель</t>
  </si>
  <si>
    <t>коммутатор</t>
  </si>
  <si>
    <t>бумага картриджи</t>
  </si>
  <si>
    <t>картриджи</t>
  </si>
  <si>
    <t>канц товары</t>
  </si>
  <si>
    <t>изгот сертификаталицензия на "КриптоПро"</t>
  </si>
  <si>
    <t>доска настенная</t>
  </si>
  <si>
    <t>тетради раскраски</t>
  </si>
  <si>
    <t xml:space="preserve">мебель </t>
  </si>
  <si>
    <t>Проектор системный блок   экран</t>
  </si>
  <si>
    <t>права на программу</t>
  </si>
  <si>
    <t>сертификат лицензия</t>
  </si>
  <si>
    <t>проф подготовка</t>
  </si>
  <si>
    <t>дедактические пособия</t>
  </si>
  <si>
    <t>канц тов</t>
  </si>
  <si>
    <t>тонер</t>
  </si>
  <si>
    <t>электр журналы, права на прграмму, устан сист соединения с сервером</t>
  </si>
  <si>
    <t>орг техника</t>
  </si>
  <si>
    <t>бумага, канц тов</t>
  </si>
  <si>
    <t>развивающие игрушки, материалы, спорт инвентарь</t>
  </si>
  <si>
    <t>комплектующие к компьютерам, тонер, картиджи</t>
  </si>
  <si>
    <t>СОШ 1</t>
  </si>
  <si>
    <t>СОШ 2</t>
  </si>
  <si>
    <t>СОШ 4</t>
  </si>
  <si>
    <t>СОШ 5</t>
  </si>
  <si>
    <t>СОШ 6</t>
  </si>
  <si>
    <t>СОШ 7</t>
  </si>
  <si>
    <t>СОШ 8</t>
  </si>
  <si>
    <t>СОШ 10</t>
  </si>
  <si>
    <t>СОШ 12</t>
  </si>
  <si>
    <t>СОШ 13</t>
  </si>
  <si>
    <t>СОШ 15</t>
  </si>
  <si>
    <t>СОШ 16</t>
  </si>
  <si>
    <t>СОШ 17</t>
  </si>
  <si>
    <t>ДС 2</t>
  </si>
  <si>
    <t>ДС 4</t>
  </si>
  <si>
    <t>ДС 6</t>
  </si>
  <si>
    <t>ДС 7</t>
  </si>
  <si>
    <t>ДС 8</t>
  </si>
  <si>
    <t>ДС 9</t>
  </si>
  <si>
    <t>ДС 10</t>
  </si>
  <si>
    <t>ДС 16</t>
  </si>
  <si>
    <t>ДС 20</t>
  </si>
  <si>
    <t>ДС 21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</si>
</sst>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1F2BC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5" fillId="0" borderId="0" xfId="0" applyFont="1" applyFill="1"/>
    <xf numFmtId="17" fontId="5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4" fontId="5" fillId="8" borderId="3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5" fillId="10" borderId="0" xfId="0" applyFont="1" applyFill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11" borderId="3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5" fillId="8" borderId="0" xfId="0" applyFont="1" applyFill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" fontId="5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/>
    <xf numFmtId="4" fontId="2" fillId="0" borderId="2" xfId="0" applyNumberFormat="1" applyFont="1" applyFill="1" applyBorder="1"/>
    <xf numFmtId="0" fontId="4" fillId="0" borderId="1" xfId="0" applyFont="1" applyBorder="1"/>
    <xf numFmtId="4" fontId="2" fillId="0" borderId="1" xfId="0" applyNumberFormat="1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/>
    <xf numFmtId="4" fontId="14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/>
    <xf numFmtId="4" fontId="14" fillId="0" borderId="6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2" fillId="0" borderId="1" xfId="0" applyFont="1" applyBorder="1"/>
    <xf numFmtId="4" fontId="12" fillId="0" borderId="1" xfId="0" applyNumberFormat="1" applyFont="1" applyBorder="1"/>
    <xf numFmtId="4" fontId="1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/>
    <xf numFmtId="4" fontId="2" fillId="0" borderId="9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4" fillId="0" borderId="1" xfId="0" applyFont="1" applyFill="1" applyBorder="1"/>
    <xf numFmtId="4" fontId="2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4" fontId="2" fillId="0" borderId="7" xfId="0" applyNumberFormat="1" applyFont="1" applyFill="1" applyBorder="1"/>
    <xf numFmtId="4" fontId="10" fillId="0" borderId="9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12" fillId="0" borderId="3" xfId="0" applyNumberFormat="1" applyFont="1" applyBorder="1"/>
    <xf numFmtId="4" fontId="12" fillId="0" borderId="3" xfId="0" applyNumberFormat="1" applyFont="1" applyBorder="1" applyAlignment="1">
      <alignment horizontal="right"/>
    </xf>
    <xf numFmtId="4" fontId="1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/>
    <xf numFmtId="4" fontId="12" fillId="0" borderId="2" xfId="0" applyNumberFormat="1" applyFont="1" applyBorder="1" applyAlignment="1">
      <alignment horizontal="center"/>
    </xf>
    <xf numFmtId="4" fontId="18" fillId="0" borderId="1" xfId="0" applyNumberFormat="1" applyFont="1" applyBorder="1"/>
    <xf numFmtId="0" fontId="10" fillId="0" borderId="1" xfId="0" applyFont="1" applyBorder="1"/>
    <xf numFmtId="4" fontId="5" fillId="0" borderId="2" xfId="0" applyNumberFormat="1" applyFont="1" applyFill="1" applyBorder="1"/>
    <xf numFmtId="4" fontId="13" fillId="0" borderId="1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2" fillId="0" borderId="1" xfId="0" applyFont="1" applyFill="1" applyBorder="1"/>
    <xf numFmtId="4" fontId="2" fillId="0" borderId="11" xfId="0" applyNumberFormat="1" applyFont="1" applyFill="1" applyBorder="1"/>
    <xf numFmtId="0" fontId="12" fillId="0" borderId="2" xfId="0" applyFont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center"/>
    </xf>
    <xf numFmtId="4" fontId="12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9" fillId="0" borderId="1" xfId="0" applyFont="1" applyFill="1" applyBorder="1"/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" fontId="19" fillId="0" borderId="6" xfId="0" applyNumberFormat="1" applyFont="1" applyFill="1" applyBorder="1" applyAlignment="1">
      <alignment horizontal="center"/>
    </xf>
    <xf numFmtId="4" fontId="19" fillId="0" borderId="2" xfId="0" applyNumberFormat="1" applyFont="1" applyFill="1" applyBorder="1" applyAlignment="1">
      <alignment horizontal="center"/>
    </xf>
    <xf numFmtId="0" fontId="3" fillId="0" borderId="1" xfId="0" applyFont="1" applyBorder="1"/>
    <xf numFmtId="4" fontId="19" fillId="0" borderId="8" xfId="0" applyNumberFormat="1" applyFont="1" applyFill="1" applyBorder="1" applyAlignment="1">
      <alignment horizontal="center"/>
    </xf>
    <xf numFmtId="4" fontId="19" fillId="0" borderId="1" xfId="0" applyNumberFormat="1" applyFont="1" applyFill="1" applyBorder="1"/>
    <xf numFmtId="4" fontId="19" fillId="0" borderId="0" xfId="0" applyNumberFormat="1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9" fillId="0" borderId="3" xfId="0" applyNumberFormat="1" applyFont="1" applyFill="1" applyBorder="1"/>
    <xf numFmtId="4" fontId="19" fillId="0" borderId="2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" fontId="19" fillId="0" borderId="3" xfId="0" applyNumberFormat="1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4" fontId="22" fillId="0" borderId="0" xfId="0" applyNumberFormat="1" applyFont="1" applyFill="1" applyAlignment="1">
      <alignment horizontal="center"/>
    </xf>
    <xf numFmtId="4" fontId="19" fillId="0" borderId="0" xfId="0" applyNumberFormat="1" applyFont="1" applyFill="1"/>
    <xf numFmtId="4" fontId="11" fillId="0" borderId="7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/>
    <xf numFmtId="4" fontId="17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/>
    <xf numFmtId="4" fontId="0" fillId="0" borderId="1" xfId="0" applyNumberForma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/>
    </xf>
    <xf numFmtId="4" fontId="17" fillId="0" borderId="1" xfId="0" applyNumberFormat="1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0" borderId="0" xfId="0" applyNumberFormat="1" applyFont="1" applyAlignment="1">
      <alignment horizontal="center"/>
    </xf>
    <xf numFmtId="4" fontId="20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10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4" fontId="1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V39"/>
  <sheetViews>
    <sheetView tabSelected="1" topLeftCell="A13" workbookViewId="0">
      <selection sqref="A1:XFD1048576"/>
    </sheetView>
  </sheetViews>
  <sheetFormatPr defaultRowHeight="12"/>
  <cols>
    <col min="1" max="1" width="8.88671875" style="12"/>
    <col min="2" max="3" width="10" style="12" customWidth="1"/>
    <col min="4" max="12" width="9.5546875" style="12" customWidth="1"/>
    <col min="13" max="13" width="12" style="12" customWidth="1"/>
    <col min="14" max="15" width="10.88671875" style="12" customWidth="1"/>
    <col min="16" max="18" width="9.5546875" style="12" customWidth="1"/>
    <col min="19" max="19" width="10.88671875" style="12" customWidth="1"/>
    <col min="20" max="20" width="10.44140625" style="12" customWidth="1"/>
    <col min="21" max="21" width="11.21875" style="12" customWidth="1"/>
    <col min="22" max="22" width="8.88671875" style="12" customWidth="1"/>
    <col min="23" max="23" width="11.21875" style="12" customWidth="1"/>
    <col min="24" max="24" width="10.109375" style="12" customWidth="1"/>
    <col min="25" max="25" width="9.5546875" style="12" customWidth="1"/>
    <col min="26" max="28" width="10.109375" style="12" customWidth="1"/>
    <col min="29" max="29" width="8.88671875" style="12"/>
    <col min="30" max="30" width="9.44140625" style="12" customWidth="1"/>
    <col min="31" max="31" width="9.6640625" style="12" customWidth="1"/>
    <col min="32" max="32" width="8.88671875" style="12"/>
    <col min="33" max="33" width="9" style="12" bestFit="1" customWidth="1"/>
    <col min="34" max="34" width="10.77734375" style="12" customWidth="1"/>
    <col min="35" max="35" width="8.88671875" style="12"/>
    <col min="36" max="36" width="10" style="12" customWidth="1"/>
    <col min="37" max="37" width="11.33203125" style="12" customWidth="1"/>
    <col min="38" max="38" width="10.88671875" style="12" customWidth="1"/>
    <col min="39" max="39" width="10.77734375" style="12" customWidth="1"/>
    <col min="40" max="43" width="8.88671875" style="12"/>
    <col min="44" max="46" width="10.109375" style="12" customWidth="1"/>
    <col min="47" max="47" width="10" style="12" customWidth="1"/>
    <col min="48" max="48" width="10.6640625" style="12" customWidth="1"/>
    <col min="49" max="49" width="10.109375" style="12" customWidth="1"/>
    <col min="50" max="50" width="10.5546875" style="1" customWidth="1"/>
    <col min="51" max="51" width="10.109375" style="1" customWidth="1"/>
    <col min="52" max="52" width="9.5546875" style="1" customWidth="1"/>
    <col min="53" max="60" width="8.88671875" style="1"/>
    <col min="61" max="61" width="9.21875" style="1" customWidth="1"/>
    <col min="62" max="62" width="8.88671875" style="12"/>
    <col min="63" max="63" width="9.6640625" style="12" customWidth="1"/>
    <col min="64" max="66" width="8.88671875" style="12"/>
    <col min="67" max="67" width="8.88671875" style="12" customWidth="1"/>
    <col min="68" max="68" width="9.5546875" style="12" customWidth="1"/>
    <col min="69" max="69" width="8.88671875" style="12"/>
    <col min="70" max="70" width="9.88671875" style="12" customWidth="1"/>
    <col min="71" max="73" width="8.88671875" style="12"/>
    <col min="74" max="74" width="10.5546875" style="12" customWidth="1"/>
    <col min="75" max="75" width="9" style="12" customWidth="1"/>
    <col min="76" max="77" width="8.88671875" style="12"/>
    <col min="78" max="78" width="7.88671875" style="12" customWidth="1"/>
    <col min="79" max="79" width="8.88671875" style="1"/>
    <col min="80" max="80" width="9" style="1" bestFit="1" customWidth="1"/>
    <col min="81" max="81" width="8.88671875" style="1"/>
    <col min="82" max="82" width="9.88671875" style="1" customWidth="1"/>
    <col min="83" max="83" width="9.77734375" style="1" customWidth="1"/>
    <col min="84" max="87" width="8.88671875" style="12"/>
    <col min="88" max="88" width="9.5546875" style="12" customWidth="1"/>
    <col min="89" max="89" width="10.33203125" style="12" customWidth="1"/>
    <col min="90" max="90" width="10" style="12" customWidth="1"/>
    <col min="91" max="91" width="9.77734375" style="12" customWidth="1"/>
    <col min="92" max="92" width="9.88671875" style="12" customWidth="1"/>
    <col min="93" max="93" width="8.88671875" style="12"/>
    <col min="94" max="94" width="9.44140625" style="12" customWidth="1"/>
    <col min="95" max="95" width="9.5546875" style="12" customWidth="1"/>
    <col min="96" max="96" width="10.109375" style="12" customWidth="1"/>
    <col min="97" max="97" width="9.6640625" style="12" customWidth="1"/>
    <col min="98" max="99" width="9" style="12" customWidth="1"/>
    <col min="100" max="100" width="9.21875" style="12" customWidth="1"/>
    <col min="101" max="101" width="9.33203125" style="12" customWidth="1"/>
    <col min="102" max="108" width="9.88671875" style="12" customWidth="1"/>
    <col min="109" max="109" width="10.21875" style="12" customWidth="1"/>
    <col min="110" max="112" width="9.88671875" style="12" customWidth="1"/>
    <col min="113" max="122" width="8.88671875" style="12"/>
    <col min="123" max="123" width="9" style="12" bestFit="1" customWidth="1"/>
    <col min="124" max="125" width="8.88671875" style="12"/>
    <col min="126" max="126" width="9" style="12" bestFit="1" customWidth="1"/>
    <col min="127" max="135" width="8.88671875" style="12"/>
    <col min="136" max="136" width="9" style="12" bestFit="1" customWidth="1"/>
    <col min="137" max="137" width="9.44140625" style="12" customWidth="1"/>
    <col min="138" max="149" width="8.88671875" style="12"/>
    <col min="150" max="150" width="9" style="1" bestFit="1" customWidth="1"/>
    <col min="151" max="151" width="8.88671875" style="12"/>
    <col min="152" max="153" width="13" style="12" customWidth="1"/>
    <col min="154" max="154" width="8.88671875" style="12"/>
    <col min="155" max="156" width="10.109375" style="12" customWidth="1"/>
    <col min="157" max="157" width="9.6640625" style="12" customWidth="1"/>
    <col min="158" max="158" width="10.21875" style="12" customWidth="1"/>
    <col min="159" max="160" width="10" style="12" customWidth="1"/>
    <col min="161" max="162" width="9.77734375" style="12" customWidth="1"/>
    <col min="163" max="163" width="11.109375" style="12" customWidth="1"/>
    <col min="164" max="164" width="10.44140625" style="12" customWidth="1"/>
    <col min="165" max="165" width="11" style="12" customWidth="1"/>
    <col min="166" max="166" width="10.109375" style="12" customWidth="1"/>
    <col min="167" max="167" width="10.77734375" style="12" customWidth="1"/>
    <col min="168" max="168" width="10.33203125" style="12" customWidth="1"/>
    <col min="169" max="169" width="10" style="12" customWidth="1"/>
    <col min="170" max="170" width="10.33203125" style="12" customWidth="1"/>
    <col min="171" max="171" width="11.21875" style="12" customWidth="1"/>
    <col min="172" max="172" width="9.5546875" style="12" bestFit="1" customWidth="1"/>
    <col min="173" max="173" width="9.88671875" style="12" customWidth="1"/>
    <col min="174" max="174" width="8.88671875" style="12"/>
    <col min="175" max="175" width="9.77734375" style="12" bestFit="1" customWidth="1"/>
    <col min="176" max="176" width="10.5546875" style="12" customWidth="1"/>
    <col min="177" max="16384" width="8.88671875" style="12"/>
  </cols>
  <sheetData>
    <row r="1" spans="1:178" s="1" customFormat="1">
      <c r="A1" s="1" t="s">
        <v>0</v>
      </c>
      <c r="U1" s="2"/>
      <c r="BA1" s="3"/>
      <c r="DE1" s="4"/>
      <c r="DK1" s="2"/>
      <c r="DX1" s="2"/>
      <c r="EX1" s="1" t="s">
        <v>1</v>
      </c>
      <c r="FC1" s="5"/>
      <c r="FD1" s="5"/>
      <c r="FE1" s="6"/>
      <c r="FF1" s="7"/>
      <c r="FG1" s="7"/>
      <c r="FH1" s="5"/>
      <c r="FI1" s="5"/>
      <c r="FJ1" s="5"/>
      <c r="FK1" s="7"/>
      <c r="FL1" s="5"/>
      <c r="FM1" s="5"/>
      <c r="FN1" s="5"/>
      <c r="FO1" s="4"/>
      <c r="FP1" s="4"/>
      <c r="FQ1" s="4"/>
    </row>
    <row r="2" spans="1:178">
      <c r="A2" s="8"/>
      <c r="B2" s="9" t="s">
        <v>2</v>
      </c>
      <c r="C2" s="9" t="s">
        <v>2</v>
      </c>
      <c r="D2" s="9" t="s">
        <v>3</v>
      </c>
      <c r="E2" s="9" t="s">
        <v>3</v>
      </c>
      <c r="F2" s="9" t="s">
        <v>3</v>
      </c>
      <c r="G2" s="9" t="s">
        <v>4</v>
      </c>
      <c r="H2" s="9" t="s">
        <v>4</v>
      </c>
      <c r="I2" s="9" t="s">
        <v>4</v>
      </c>
      <c r="J2" s="9" t="s">
        <v>4</v>
      </c>
      <c r="K2" s="9" t="s">
        <v>4</v>
      </c>
      <c r="L2" s="9" t="s">
        <v>4</v>
      </c>
      <c r="M2" s="9" t="s">
        <v>5</v>
      </c>
      <c r="N2" s="9" t="s">
        <v>5</v>
      </c>
      <c r="O2" s="9" t="s">
        <v>5</v>
      </c>
      <c r="P2" s="9" t="s">
        <v>5</v>
      </c>
      <c r="Q2" s="9" t="s">
        <v>5</v>
      </c>
      <c r="R2" s="9" t="s">
        <v>5</v>
      </c>
      <c r="S2" s="9" t="s">
        <v>5</v>
      </c>
      <c r="T2" s="9" t="s">
        <v>5</v>
      </c>
      <c r="U2" s="9" t="s">
        <v>5</v>
      </c>
      <c r="V2" s="9" t="s">
        <v>5</v>
      </c>
      <c r="W2" s="9" t="s">
        <v>5</v>
      </c>
      <c r="X2" s="9" t="s">
        <v>5</v>
      </c>
      <c r="Y2" s="9" t="s">
        <v>5</v>
      </c>
      <c r="Z2" s="9" t="s">
        <v>5</v>
      </c>
      <c r="AA2" s="9" t="s">
        <v>5</v>
      </c>
      <c r="AB2" s="9" t="s">
        <v>5</v>
      </c>
      <c r="AC2" s="9" t="s">
        <v>5</v>
      </c>
      <c r="AD2" s="9" t="s">
        <v>5</v>
      </c>
      <c r="AE2" s="9" t="s">
        <v>5</v>
      </c>
      <c r="AF2" s="9" t="s">
        <v>5</v>
      </c>
      <c r="AG2" s="9" t="s">
        <v>5</v>
      </c>
      <c r="AH2" s="9" t="s">
        <v>6</v>
      </c>
      <c r="AI2" s="9" t="s">
        <v>6</v>
      </c>
      <c r="AJ2" s="9" t="s">
        <v>6</v>
      </c>
      <c r="AK2" s="9" t="s">
        <v>6</v>
      </c>
      <c r="AL2" s="9" t="s">
        <v>6</v>
      </c>
      <c r="AM2" s="9" t="s">
        <v>6</v>
      </c>
      <c r="AN2" s="9" t="s">
        <v>6</v>
      </c>
      <c r="AO2" s="9" t="s">
        <v>6</v>
      </c>
      <c r="AP2" s="9" t="s">
        <v>6</v>
      </c>
      <c r="AQ2" s="9" t="s">
        <v>6</v>
      </c>
      <c r="AR2" s="9" t="s">
        <v>6</v>
      </c>
      <c r="AS2" s="9" t="s">
        <v>6</v>
      </c>
      <c r="AT2" s="9" t="s">
        <v>6</v>
      </c>
      <c r="AU2" s="9" t="s">
        <v>6</v>
      </c>
      <c r="AV2" s="9" t="s">
        <v>6</v>
      </c>
      <c r="AW2" s="9" t="s">
        <v>7</v>
      </c>
      <c r="AX2" s="9" t="s">
        <v>7</v>
      </c>
      <c r="AY2" s="9" t="s">
        <v>7</v>
      </c>
      <c r="AZ2" s="9" t="s">
        <v>7</v>
      </c>
      <c r="BA2" s="9" t="s">
        <v>7</v>
      </c>
      <c r="BB2" s="9" t="s">
        <v>7</v>
      </c>
      <c r="BC2" s="9" t="s">
        <v>7</v>
      </c>
      <c r="BD2" s="9" t="s">
        <v>7</v>
      </c>
      <c r="BE2" s="9" t="s">
        <v>7</v>
      </c>
      <c r="BF2" s="9" t="s">
        <v>7</v>
      </c>
      <c r="BG2" s="9" t="s">
        <v>7</v>
      </c>
      <c r="BH2" s="9" t="s">
        <v>7</v>
      </c>
      <c r="BI2" s="9" t="s">
        <v>7</v>
      </c>
      <c r="BJ2" s="9" t="s">
        <v>7</v>
      </c>
      <c r="BK2" s="9" t="s">
        <v>7</v>
      </c>
      <c r="BL2" s="9" t="s">
        <v>7</v>
      </c>
      <c r="BM2" s="9" t="s">
        <v>7</v>
      </c>
      <c r="BN2" s="9" t="s">
        <v>7</v>
      </c>
      <c r="BO2" s="9" t="s">
        <v>8</v>
      </c>
      <c r="BP2" s="9" t="s">
        <v>8</v>
      </c>
      <c r="BQ2" s="9" t="s">
        <v>8</v>
      </c>
      <c r="BR2" s="9" t="s">
        <v>8</v>
      </c>
      <c r="BS2" s="9" t="s">
        <v>8</v>
      </c>
      <c r="BT2" s="9" t="s">
        <v>8</v>
      </c>
      <c r="BU2" s="9" t="s">
        <v>8</v>
      </c>
      <c r="BV2" s="9" t="s">
        <v>8</v>
      </c>
      <c r="BW2" s="9" t="s">
        <v>9</v>
      </c>
      <c r="BX2" s="9" t="s">
        <v>9</v>
      </c>
      <c r="BY2" s="9" t="s">
        <v>9</v>
      </c>
      <c r="BZ2" s="9" t="s">
        <v>9</v>
      </c>
      <c r="CA2" s="9" t="s">
        <v>9</v>
      </c>
      <c r="CB2" s="9" t="s">
        <v>9</v>
      </c>
      <c r="CC2" s="9" t="s">
        <v>10</v>
      </c>
      <c r="CD2" s="9" t="s">
        <v>10</v>
      </c>
      <c r="CE2" s="9" t="s">
        <v>10</v>
      </c>
      <c r="CF2" s="9" t="s">
        <v>10</v>
      </c>
      <c r="CG2" s="9" t="s">
        <v>10</v>
      </c>
      <c r="CH2" s="9" t="s">
        <v>10</v>
      </c>
      <c r="CI2" s="9" t="s">
        <v>10</v>
      </c>
      <c r="CJ2" s="9" t="s">
        <v>10</v>
      </c>
      <c r="CK2" s="9" t="s">
        <v>10</v>
      </c>
      <c r="CL2" s="9" t="s">
        <v>10</v>
      </c>
      <c r="CM2" s="9" t="s">
        <v>10</v>
      </c>
      <c r="CN2" s="9" t="s">
        <v>10</v>
      </c>
      <c r="CO2" s="9" t="s">
        <v>10</v>
      </c>
      <c r="CP2" s="9" t="s">
        <v>10</v>
      </c>
      <c r="CQ2" s="9" t="s">
        <v>10</v>
      </c>
      <c r="CR2" s="9" t="s">
        <v>10</v>
      </c>
      <c r="CS2" s="9" t="s">
        <v>10</v>
      </c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10"/>
      <c r="EV2" s="11"/>
      <c r="EW2" s="11"/>
      <c r="FD2" s="13"/>
      <c r="FJ2" s="13"/>
      <c r="FN2" s="13"/>
    </row>
    <row r="3" spans="1:178" s="1" customFormat="1">
      <c r="A3" s="8"/>
      <c r="B3" s="14">
        <v>221</v>
      </c>
      <c r="C3" s="14">
        <v>221</v>
      </c>
      <c r="D3" s="14">
        <v>221</v>
      </c>
      <c r="E3" s="14">
        <v>221</v>
      </c>
      <c r="F3" s="15">
        <v>226</v>
      </c>
      <c r="G3" s="16">
        <v>221</v>
      </c>
      <c r="H3" s="16">
        <v>221</v>
      </c>
      <c r="I3" s="15">
        <v>226</v>
      </c>
      <c r="J3" s="17">
        <v>310</v>
      </c>
      <c r="K3" s="18">
        <v>340</v>
      </c>
      <c r="L3" s="19">
        <v>340</v>
      </c>
      <c r="M3" s="16">
        <v>221</v>
      </c>
      <c r="N3" s="16">
        <v>221</v>
      </c>
      <c r="O3" s="15">
        <v>226</v>
      </c>
      <c r="P3" s="15">
        <v>226</v>
      </c>
      <c r="Q3" s="15">
        <v>226</v>
      </c>
      <c r="R3" s="15">
        <v>226</v>
      </c>
      <c r="S3" s="15">
        <v>226</v>
      </c>
      <c r="T3" s="17">
        <v>310</v>
      </c>
      <c r="U3" s="17">
        <v>310</v>
      </c>
      <c r="V3" s="19">
        <v>340</v>
      </c>
      <c r="W3" s="19">
        <v>340</v>
      </c>
      <c r="X3" s="19">
        <v>340</v>
      </c>
      <c r="Y3" s="19">
        <v>340</v>
      </c>
      <c r="Z3" s="19">
        <v>340</v>
      </c>
      <c r="AA3" s="19">
        <v>340</v>
      </c>
      <c r="AB3" s="19">
        <v>340</v>
      </c>
      <c r="AC3" s="19">
        <v>340</v>
      </c>
      <c r="AD3" s="19">
        <v>340</v>
      </c>
      <c r="AE3" s="19">
        <v>340</v>
      </c>
      <c r="AF3" s="19">
        <v>340</v>
      </c>
      <c r="AG3" s="19">
        <v>340</v>
      </c>
      <c r="AH3" s="14">
        <v>221</v>
      </c>
      <c r="AI3" s="14">
        <v>221</v>
      </c>
      <c r="AJ3" s="15">
        <v>226</v>
      </c>
      <c r="AK3" s="15">
        <v>226</v>
      </c>
      <c r="AL3" s="15">
        <v>226</v>
      </c>
      <c r="AM3" s="15">
        <v>226</v>
      </c>
      <c r="AN3" s="15">
        <v>226</v>
      </c>
      <c r="AO3" s="15">
        <v>226</v>
      </c>
      <c r="AP3" s="15">
        <v>226</v>
      </c>
      <c r="AQ3" s="17">
        <v>310</v>
      </c>
      <c r="AR3" s="17">
        <v>310</v>
      </c>
      <c r="AS3" s="19">
        <v>340</v>
      </c>
      <c r="AT3" s="19">
        <v>340</v>
      </c>
      <c r="AU3" s="19">
        <v>340</v>
      </c>
      <c r="AV3" s="19">
        <v>340</v>
      </c>
      <c r="AW3" s="14">
        <v>221</v>
      </c>
      <c r="AX3" s="14">
        <v>221</v>
      </c>
      <c r="AY3" s="15">
        <v>226</v>
      </c>
      <c r="AZ3" s="15">
        <v>226</v>
      </c>
      <c r="BA3" s="15">
        <v>226</v>
      </c>
      <c r="BB3" s="15">
        <v>226</v>
      </c>
      <c r="BC3" s="17">
        <v>310</v>
      </c>
      <c r="BD3" s="17">
        <v>310</v>
      </c>
      <c r="BE3" s="17">
        <v>310</v>
      </c>
      <c r="BF3" s="17">
        <v>310</v>
      </c>
      <c r="BG3" s="17">
        <v>310</v>
      </c>
      <c r="BH3" s="19">
        <v>340</v>
      </c>
      <c r="BI3" s="19">
        <v>340</v>
      </c>
      <c r="BJ3" s="19">
        <v>340</v>
      </c>
      <c r="BK3" s="19">
        <v>340</v>
      </c>
      <c r="BL3" s="19">
        <v>340</v>
      </c>
      <c r="BM3" s="19">
        <v>340</v>
      </c>
      <c r="BN3" s="19">
        <v>340</v>
      </c>
      <c r="BO3" s="14">
        <v>221</v>
      </c>
      <c r="BP3" s="14">
        <v>221</v>
      </c>
      <c r="BQ3" s="15">
        <v>226</v>
      </c>
      <c r="BR3" s="17">
        <v>310</v>
      </c>
      <c r="BS3" s="17">
        <v>310</v>
      </c>
      <c r="BT3" s="19">
        <v>340</v>
      </c>
      <c r="BU3" s="19">
        <v>340</v>
      </c>
      <c r="BV3" s="19">
        <v>340</v>
      </c>
      <c r="BW3" s="14">
        <v>221</v>
      </c>
      <c r="BX3" s="14">
        <v>221</v>
      </c>
      <c r="BY3" s="15">
        <v>226</v>
      </c>
      <c r="BZ3" s="17">
        <v>310</v>
      </c>
      <c r="CA3" s="17">
        <v>310</v>
      </c>
      <c r="CB3" s="19">
        <v>340</v>
      </c>
      <c r="CC3" s="14">
        <v>221</v>
      </c>
      <c r="CD3" s="14">
        <v>221</v>
      </c>
      <c r="CE3" s="20">
        <v>226</v>
      </c>
      <c r="CF3" s="20">
        <v>226</v>
      </c>
      <c r="CG3" s="20">
        <v>226</v>
      </c>
      <c r="CH3" s="20">
        <v>226</v>
      </c>
      <c r="CI3" s="20">
        <v>226</v>
      </c>
      <c r="CJ3" s="20">
        <v>226</v>
      </c>
      <c r="CK3" s="20">
        <v>226</v>
      </c>
      <c r="CL3" s="17">
        <v>310</v>
      </c>
      <c r="CM3" s="17">
        <v>310</v>
      </c>
      <c r="CN3" s="19">
        <v>340</v>
      </c>
      <c r="CO3" s="19">
        <v>340</v>
      </c>
      <c r="CP3" s="19">
        <v>340</v>
      </c>
      <c r="CQ3" s="19">
        <v>340</v>
      </c>
      <c r="CR3" s="19">
        <v>340</v>
      </c>
      <c r="CS3" s="19">
        <v>340</v>
      </c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2"/>
      <c r="DF3" s="22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3"/>
      <c r="EZ3" s="23">
        <v>221</v>
      </c>
      <c r="FA3" s="3">
        <v>225</v>
      </c>
      <c r="FB3" s="24">
        <v>226</v>
      </c>
      <c r="FC3" s="3"/>
      <c r="FD3" s="3"/>
      <c r="FE3" s="3"/>
      <c r="FF3" s="3"/>
      <c r="FG3" s="3">
        <v>310</v>
      </c>
      <c r="FH3" s="25"/>
      <c r="FI3" s="25"/>
      <c r="FJ3" s="25"/>
      <c r="FK3" s="3">
        <v>340</v>
      </c>
      <c r="FL3" s="18"/>
      <c r="FM3" s="18"/>
      <c r="FN3" s="18"/>
      <c r="FO3" s="3" t="s">
        <v>11</v>
      </c>
      <c r="FP3" s="3" t="s">
        <v>12</v>
      </c>
    </row>
    <row r="4" spans="1:178" s="41" customFormat="1" ht="51" customHeight="1">
      <c r="A4" s="26"/>
      <c r="B4" s="27" t="s">
        <v>13</v>
      </c>
      <c r="C4" s="27" t="s">
        <v>14</v>
      </c>
      <c r="D4" s="27" t="s">
        <v>13</v>
      </c>
      <c r="E4" s="27" t="s">
        <v>14</v>
      </c>
      <c r="F4" s="28" t="s">
        <v>15</v>
      </c>
      <c r="G4" s="27" t="s">
        <v>13</v>
      </c>
      <c r="H4" s="27" t="s">
        <v>14</v>
      </c>
      <c r="I4" s="28" t="s">
        <v>16</v>
      </c>
      <c r="J4" s="28" t="s">
        <v>17</v>
      </c>
      <c r="K4" s="28" t="s">
        <v>18</v>
      </c>
      <c r="L4" s="28" t="s">
        <v>19</v>
      </c>
      <c r="M4" s="27" t="s">
        <v>13</v>
      </c>
      <c r="N4" s="27" t="s">
        <v>14</v>
      </c>
      <c r="O4" s="27" t="s">
        <v>20</v>
      </c>
      <c r="P4" s="28" t="s">
        <v>21</v>
      </c>
      <c r="Q4" s="27" t="s">
        <v>22</v>
      </c>
      <c r="R4" s="28" t="s">
        <v>23</v>
      </c>
      <c r="S4" s="29" t="s">
        <v>24</v>
      </c>
      <c r="T4" s="27" t="s">
        <v>25</v>
      </c>
      <c r="U4" s="28" t="s">
        <v>26</v>
      </c>
      <c r="V4" s="27" t="s">
        <v>27</v>
      </c>
      <c r="W4" s="27" t="s">
        <v>20</v>
      </c>
      <c r="X4" s="27" t="s">
        <v>28</v>
      </c>
      <c r="Y4" s="28" t="s">
        <v>29</v>
      </c>
      <c r="Z4" s="27" t="s">
        <v>30</v>
      </c>
      <c r="AA4" s="27" t="s">
        <v>31</v>
      </c>
      <c r="AB4" s="27" t="s">
        <v>32</v>
      </c>
      <c r="AC4" s="28" t="s">
        <v>25</v>
      </c>
      <c r="AD4" s="27" t="s">
        <v>33</v>
      </c>
      <c r="AE4" s="28" t="s">
        <v>26</v>
      </c>
      <c r="AF4" s="28" t="s">
        <v>34</v>
      </c>
      <c r="AG4" s="28" t="s">
        <v>35</v>
      </c>
      <c r="AH4" s="27" t="s">
        <v>13</v>
      </c>
      <c r="AI4" s="27" t="s">
        <v>14</v>
      </c>
      <c r="AJ4" s="28" t="s">
        <v>36</v>
      </c>
      <c r="AK4" s="28" t="s">
        <v>37</v>
      </c>
      <c r="AL4" s="28" t="s">
        <v>38</v>
      </c>
      <c r="AM4" s="27" t="s">
        <v>39</v>
      </c>
      <c r="AN4" s="30" t="s">
        <v>40</v>
      </c>
      <c r="AO4" s="28" t="s">
        <v>41</v>
      </c>
      <c r="AP4" s="27" t="s">
        <v>42</v>
      </c>
      <c r="AQ4" s="27" t="s">
        <v>38</v>
      </c>
      <c r="AR4" s="28" t="s">
        <v>26</v>
      </c>
      <c r="AS4" s="27" t="s">
        <v>27</v>
      </c>
      <c r="AT4" s="27" t="s">
        <v>25</v>
      </c>
      <c r="AU4" s="28" t="s">
        <v>43</v>
      </c>
      <c r="AV4" s="31" t="s">
        <v>26</v>
      </c>
      <c r="AW4" s="27" t="s">
        <v>13</v>
      </c>
      <c r="AX4" s="27" t="s">
        <v>14</v>
      </c>
      <c r="AY4" s="29" t="s">
        <v>44</v>
      </c>
      <c r="AZ4" s="27" t="s">
        <v>45</v>
      </c>
      <c r="BA4" s="27" t="s">
        <v>46</v>
      </c>
      <c r="BB4" s="28" t="s">
        <v>42</v>
      </c>
      <c r="BC4" s="28" t="s">
        <v>47</v>
      </c>
      <c r="BD4" s="28" t="s">
        <v>48</v>
      </c>
      <c r="BE4" s="28" t="s">
        <v>49</v>
      </c>
      <c r="BF4" s="28" t="s">
        <v>50</v>
      </c>
      <c r="BG4" s="28" t="s">
        <v>51</v>
      </c>
      <c r="BH4" s="28" t="s">
        <v>44</v>
      </c>
      <c r="BI4" s="29" t="s">
        <v>50</v>
      </c>
      <c r="BJ4" s="27" t="s">
        <v>52</v>
      </c>
      <c r="BK4" s="27" t="s">
        <v>38</v>
      </c>
      <c r="BL4" s="27" t="s">
        <v>49</v>
      </c>
      <c r="BM4" s="28" t="s">
        <v>53</v>
      </c>
      <c r="BN4" s="28" t="s">
        <v>33</v>
      </c>
      <c r="BO4" s="27" t="s">
        <v>13</v>
      </c>
      <c r="BP4" s="27" t="s">
        <v>14</v>
      </c>
      <c r="BQ4" s="27" t="s">
        <v>15</v>
      </c>
      <c r="BR4" s="30" t="s">
        <v>54</v>
      </c>
      <c r="BS4" s="27" t="s">
        <v>48</v>
      </c>
      <c r="BT4" s="30" t="s">
        <v>55</v>
      </c>
      <c r="BU4" s="32" t="s">
        <v>26</v>
      </c>
      <c r="BV4" s="27" t="s">
        <v>27</v>
      </c>
      <c r="BW4" s="27" t="s">
        <v>13</v>
      </c>
      <c r="BX4" s="27" t="s">
        <v>14</v>
      </c>
      <c r="BY4" s="27" t="s">
        <v>15</v>
      </c>
      <c r="BZ4" s="30" t="s">
        <v>54</v>
      </c>
      <c r="CA4" s="27" t="s">
        <v>38</v>
      </c>
      <c r="CB4" s="27" t="s">
        <v>48</v>
      </c>
      <c r="CC4" s="27" t="s">
        <v>13</v>
      </c>
      <c r="CD4" s="27" t="s">
        <v>14</v>
      </c>
      <c r="CE4" s="27" t="s">
        <v>56</v>
      </c>
      <c r="CF4" s="27" t="s">
        <v>21</v>
      </c>
      <c r="CG4" s="27" t="s">
        <v>57</v>
      </c>
      <c r="CH4" s="33" t="s">
        <v>42</v>
      </c>
      <c r="CI4" s="29" t="s">
        <v>15</v>
      </c>
      <c r="CJ4" s="33" t="s">
        <v>58</v>
      </c>
      <c r="CK4" s="27" t="s">
        <v>59</v>
      </c>
      <c r="CL4" s="28" t="s">
        <v>54</v>
      </c>
      <c r="CM4" s="29" t="s">
        <v>60</v>
      </c>
      <c r="CN4" s="27" t="s">
        <v>61</v>
      </c>
      <c r="CO4" s="34" t="s">
        <v>62</v>
      </c>
      <c r="CP4" s="27" t="s">
        <v>63</v>
      </c>
      <c r="CQ4" s="27" t="s">
        <v>29</v>
      </c>
      <c r="CR4" s="27" t="s">
        <v>53</v>
      </c>
      <c r="CS4" s="32" t="s">
        <v>49</v>
      </c>
      <c r="CT4" s="27"/>
      <c r="CU4" s="27"/>
      <c r="CV4" s="27"/>
      <c r="CW4" s="27"/>
      <c r="CX4" s="27"/>
      <c r="CY4" s="27"/>
      <c r="CZ4" s="27"/>
      <c r="DA4" s="35"/>
      <c r="DB4" s="27"/>
      <c r="DC4" s="29"/>
      <c r="DD4" s="27"/>
      <c r="DE4" s="27"/>
      <c r="DF4" s="28"/>
      <c r="DG4" s="27"/>
      <c r="DH4" s="27"/>
      <c r="DI4" s="27"/>
      <c r="DJ4" s="27"/>
      <c r="DK4" s="30"/>
      <c r="DL4" s="30"/>
      <c r="DM4" s="34"/>
      <c r="DN4" s="30"/>
      <c r="DO4" s="34"/>
      <c r="DP4" s="30"/>
      <c r="DQ4" s="36"/>
      <c r="DR4" s="34"/>
      <c r="DS4" s="27"/>
      <c r="DT4" s="27"/>
      <c r="DU4" s="27"/>
      <c r="DV4" s="28"/>
      <c r="DW4" s="27"/>
      <c r="DX4" s="28"/>
      <c r="DY4" s="28"/>
      <c r="DZ4" s="28"/>
      <c r="EA4" s="27"/>
      <c r="EB4" s="27"/>
      <c r="EC4" s="27"/>
      <c r="ED4" s="28"/>
      <c r="EE4" s="28"/>
      <c r="EF4" s="28"/>
      <c r="EG4" s="27"/>
      <c r="EH4" s="27"/>
      <c r="EI4" s="27"/>
      <c r="EJ4" s="35"/>
      <c r="EK4" s="35"/>
      <c r="EL4" s="27"/>
      <c r="EM4" s="28"/>
      <c r="EN4" s="28"/>
      <c r="EO4" s="28"/>
      <c r="EP4" s="28"/>
      <c r="EQ4" s="28"/>
      <c r="ER4" s="28"/>
      <c r="ES4" s="28"/>
      <c r="ET4" s="28"/>
      <c r="EU4" s="37"/>
      <c r="EV4" s="38" t="s">
        <v>64</v>
      </c>
      <c r="EW4" s="39"/>
      <c r="EX4" s="40"/>
      <c r="EY4" s="40"/>
      <c r="EZ4" s="40"/>
      <c r="FA4" s="40"/>
      <c r="FB4" s="38" t="s">
        <v>11</v>
      </c>
      <c r="FC4" s="38" t="s">
        <v>65</v>
      </c>
      <c r="FD4" s="38" t="s">
        <v>65</v>
      </c>
      <c r="FE4" s="38" t="s">
        <v>65</v>
      </c>
      <c r="FF4" s="40"/>
      <c r="FG4" s="38" t="s">
        <v>11</v>
      </c>
      <c r="FH4" s="38" t="s">
        <v>66</v>
      </c>
      <c r="FI4" s="38" t="s">
        <v>66</v>
      </c>
      <c r="FJ4" s="38" t="s">
        <v>66</v>
      </c>
      <c r="FK4" s="38" t="s">
        <v>11</v>
      </c>
      <c r="FL4" s="38" t="s">
        <v>67</v>
      </c>
      <c r="FM4" s="38" t="s">
        <v>67</v>
      </c>
      <c r="FN4" s="38" t="s">
        <v>67</v>
      </c>
      <c r="FO4" s="40"/>
      <c r="FP4" s="38"/>
    </row>
    <row r="5" spans="1:178" s="41" customFormat="1" ht="41.4" customHeight="1">
      <c r="A5" s="26"/>
      <c r="B5" s="26" t="s">
        <v>68</v>
      </c>
      <c r="C5" s="26" t="s">
        <v>68</v>
      </c>
      <c r="D5" s="26" t="s">
        <v>68</v>
      </c>
      <c r="E5" s="26" t="s">
        <v>68</v>
      </c>
      <c r="F5" s="26" t="s">
        <v>69</v>
      </c>
      <c r="G5" s="26" t="s">
        <v>68</v>
      </c>
      <c r="H5" s="26" t="s">
        <v>68</v>
      </c>
      <c r="I5" s="28" t="s">
        <v>70</v>
      </c>
      <c r="J5" s="42" t="s">
        <v>71</v>
      </c>
      <c r="K5" s="43" t="s">
        <v>72</v>
      </c>
      <c r="L5" s="43" t="s">
        <v>73</v>
      </c>
      <c r="M5" s="44" t="s">
        <v>68</v>
      </c>
      <c r="N5" s="44" t="s">
        <v>68</v>
      </c>
      <c r="O5" s="45" t="s">
        <v>74</v>
      </c>
      <c r="P5" s="27" t="s">
        <v>75</v>
      </c>
      <c r="Q5" s="46" t="s">
        <v>76</v>
      </c>
      <c r="R5" s="44" t="s">
        <v>77</v>
      </c>
      <c r="S5" s="47" t="s">
        <v>78</v>
      </c>
      <c r="T5" s="48" t="s">
        <v>79</v>
      </c>
      <c r="U5" s="49" t="s">
        <v>80</v>
      </c>
      <c r="V5" s="50" t="s">
        <v>81</v>
      </c>
      <c r="W5" s="51" t="s">
        <v>82</v>
      </c>
      <c r="X5" s="51" t="s">
        <v>83</v>
      </c>
      <c r="Y5" s="52" t="s">
        <v>84</v>
      </c>
      <c r="Z5" s="51" t="s">
        <v>85</v>
      </c>
      <c r="AA5" s="51" t="s">
        <v>85</v>
      </c>
      <c r="AB5" s="53" t="s">
        <v>86</v>
      </c>
      <c r="AC5" s="52" t="s">
        <v>84</v>
      </c>
      <c r="AD5" s="52" t="s">
        <v>84</v>
      </c>
      <c r="AE5" s="52" t="s">
        <v>84</v>
      </c>
      <c r="AF5" s="51" t="s">
        <v>87</v>
      </c>
      <c r="AG5" s="54" t="s">
        <v>88</v>
      </c>
      <c r="AH5" s="29" t="s">
        <v>68</v>
      </c>
      <c r="AI5" s="29" t="s">
        <v>68</v>
      </c>
      <c r="AJ5" s="55" t="s">
        <v>78</v>
      </c>
      <c r="AK5" s="56" t="s">
        <v>78</v>
      </c>
      <c r="AL5" s="28" t="s">
        <v>89</v>
      </c>
      <c r="AM5" s="56" t="s">
        <v>78</v>
      </c>
      <c r="AN5" s="56" t="s">
        <v>78</v>
      </c>
      <c r="AO5" s="56" t="s">
        <v>78</v>
      </c>
      <c r="AP5" s="29" t="s">
        <v>90</v>
      </c>
      <c r="AQ5" s="42" t="s">
        <v>91</v>
      </c>
      <c r="AR5" s="57" t="s">
        <v>80</v>
      </c>
      <c r="AS5" s="58" t="s">
        <v>92</v>
      </c>
      <c r="AT5" s="59" t="s">
        <v>93</v>
      </c>
      <c r="AU5" s="60" t="s">
        <v>94</v>
      </c>
      <c r="AV5" s="60" t="s">
        <v>95</v>
      </c>
      <c r="AW5" s="29" t="s">
        <v>68</v>
      </c>
      <c r="AX5" s="29" t="s">
        <v>68</v>
      </c>
      <c r="AY5" s="45" t="s">
        <v>74</v>
      </c>
      <c r="AZ5" s="29" t="s">
        <v>96</v>
      </c>
      <c r="BA5" s="61" t="s">
        <v>97</v>
      </c>
      <c r="BB5" s="27" t="s">
        <v>98</v>
      </c>
      <c r="BC5" s="42" t="s">
        <v>91</v>
      </c>
      <c r="BD5" s="42" t="s">
        <v>91</v>
      </c>
      <c r="BE5" s="28" t="s">
        <v>99</v>
      </c>
      <c r="BF5" s="28" t="s">
        <v>99</v>
      </c>
      <c r="BG5" s="42" t="s">
        <v>100</v>
      </c>
      <c r="BH5" s="51" t="s">
        <v>82</v>
      </c>
      <c r="BI5" s="62" t="s">
        <v>101</v>
      </c>
      <c r="BJ5" s="63" t="s">
        <v>102</v>
      </c>
      <c r="BK5" s="27" t="s">
        <v>103</v>
      </c>
      <c r="BL5" s="64" t="s">
        <v>103</v>
      </c>
      <c r="BM5" s="63" t="s">
        <v>104</v>
      </c>
      <c r="BN5" s="63" t="s">
        <v>104</v>
      </c>
      <c r="BO5" s="29" t="s">
        <v>68</v>
      </c>
      <c r="BP5" s="29" t="s">
        <v>68</v>
      </c>
      <c r="BQ5" s="28" t="s">
        <v>105</v>
      </c>
      <c r="BR5" s="65" t="s">
        <v>80</v>
      </c>
      <c r="BS5" s="42" t="s">
        <v>106</v>
      </c>
      <c r="BT5" s="66" t="s">
        <v>87</v>
      </c>
      <c r="BU5" s="51" t="s">
        <v>107</v>
      </c>
      <c r="BV5" s="28" t="s">
        <v>103</v>
      </c>
      <c r="BW5" s="29" t="s">
        <v>68</v>
      </c>
      <c r="BX5" s="29" t="s">
        <v>68</v>
      </c>
      <c r="BY5" s="28" t="s">
        <v>105</v>
      </c>
      <c r="BZ5" s="67" t="s">
        <v>80</v>
      </c>
      <c r="CA5" s="68" t="s">
        <v>108</v>
      </c>
      <c r="CB5" s="69" t="s">
        <v>109</v>
      </c>
      <c r="CC5" s="29" t="s">
        <v>68</v>
      </c>
      <c r="CD5" s="29" t="s">
        <v>68</v>
      </c>
      <c r="CE5" s="70" t="s">
        <v>110</v>
      </c>
      <c r="CF5" s="70" t="s">
        <v>90</v>
      </c>
      <c r="CG5" s="71" t="s">
        <v>78</v>
      </c>
      <c r="CH5" s="70" t="s">
        <v>90</v>
      </c>
      <c r="CI5" s="28" t="s">
        <v>111</v>
      </c>
      <c r="CJ5" s="72" t="s">
        <v>112</v>
      </c>
      <c r="CK5" s="72" t="s">
        <v>112</v>
      </c>
      <c r="CL5" s="73" t="s">
        <v>80</v>
      </c>
      <c r="CM5" s="74" t="s">
        <v>108</v>
      </c>
      <c r="CN5" s="75" t="s">
        <v>113</v>
      </c>
      <c r="CO5" s="76" t="s">
        <v>114</v>
      </c>
      <c r="CP5" s="75" t="s">
        <v>113</v>
      </c>
      <c r="CQ5" s="76" t="s">
        <v>114</v>
      </c>
      <c r="CR5" s="76" t="s">
        <v>114</v>
      </c>
      <c r="CS5" s="77" t="s">
        <v>115</v>
      </c>
      <c r="CT5" s="27"/>
      <c r="CU5" s="27"/>
      <c r="CV5" s="28"/>
      <c r="CW5" s="78"/>
      <c r="CX5" s="27"/>
      <c r="CY5" s="44"/>
      <c r="CZ5" s="44"/>
      <c r="DA5" s="27"/>
      <c r="DB5" s="27"/>
      <c r="DC5" s="27"/>
      <c r="DD5" s="27"/>
      <c r="DE5" s="27"/>
      <c r="DF5" s="79"/>
      <c r="DG5" s="80"/>
      <c r="DH5" s="44"/>
      <c r="DI5" s="44"/>
      <c r="DJ5" s="28"/>
      <c r="DK5" s="27"/>
      <c r="DL5" s="27"/>
      <c r="DM5" s="27"/>
      <c r="DN5" s="27"/>
      <c r="DO5" s="27"/>
      <c r="DP5" s="27"/>
      <c r="DQ5" s="27"/>
      <c r="DR5" s="27"/>
      <c r="DS5" s="44"/>
      <c r="DT5" s="44"/>
      <c r="DU5" s="27"/>
      <c r="DV5" s="27"/>
      <c r="DW5" s="27"/>
      <c r="DX5" s="27"/>
      <c r="DY5" s="29"/>
      <c r="DZ5" s="27"/>
      <c r="EA5" s="27"/>
      <c r="EB5" s="44"/>
      <c r="EC5" s="44"/>
      <c r="ED5" s="27"/>
      <c r="EE5" s="27"/>
      <c r="EF5" s="27"/>
      <c r="EG5" s="44"/>
      <c r="EH5" s="44"/>
      <c r="EI5" s="28"/>
      <c r="EJ5" s="44"/>
      <c r="EK5" s="44"/>
      <c r="EL5" s="44"/>
      <c r="EM5" s="44"/>
      <c r="EN5" s="28"/>
      <c r="EO5" s="27"/>
      <c r="EP5" s="27"/>
      <c r="EQ5" s="27"/>
      <c r="ER5" s="27"/>
      <c r="ES5" s="27"/>
      <c r="ET5" s="27"/>
      <c r="EU5" s="81"/>
      <c r="EV5" s="38"/>
      <c r="EW5" s="39"/>
      <c r="EX5" s="40"/>
      <c r="EZ5" s="82" t="s">
        <v>68</v>
      </c>
      <c r="FA5" s="83"/>
      <c r="FB5" s="84"/>
      <c r="FC5" s="82" t="s">
        <v>74</v>
      </c>
      <c r="FD5" s="82" t="s">
        <v>78</v>
      </c>
      <c r="FE5" s="85" t="s">
        <v>116</v>
      </c>
      <c r="FF5" s="82"/>
      <c r="FG5" s="84"/>
      <c r="FH5" s="86" t="s">
        <v>80</v>
      </c>
      <c r="FI5" s="87" t="s">
        <v>91</v>
      </c>
      <c r="FJ5" s="82" t="s">
        <v>117</v>
      </c>
      <c r="FK5" s="84"/>
      <c r="FL5" s="88" t="s">
        <v>118</v>
      </c>
      <c r="FM5" s="89" t="s">
        <v>119</v>
      </c>
      <c r="FN5" s="90" t="s">
        <v>120</v>
      </c>
      <c r="FO5" s="40"/>
      <c r="FP5" s="40"/>
    </row>
    <row r="6" spans="1:178" s="1" customFormat="1" ht="13.5" customHeight="1">
      <c r="A6" s="91" t="s">
        <v>121</v>
      </c>
      <c r="B6" s="92">
        <v>13327.39</v>
      </c>
      <c r="C6" s="92"/>
      <c r="D6" s="92">
        <v>13327.39</v>
      </c>
      <c r="E6" s="92"/>
      <c r="F6" s="93"/>
      <c r="G6" s="94">
        <v>13327.39</v>
      </c>
      <c r="H6" s="95"/>
      <c r="I6" s="96"/>
      <c r="J6" s="97"/>
      <c r="K6" s="97"/>
      <c r="L6" s="98"/>
      <c r="M6" s="92">
        <v>13327.39</v>
      </c>
      <c r="N6" s="99"/>
      <c r="O6" s="100">
        <v>24960.3</v>
      </c>
      <c r="P6" s="101">
        <v>1900</v>
      </c>
      <c r="Q6" s="101">
        <v>69666</v>
      </c>
      <c r="R6" s="102"/>
      <c r="S6" s="98"/>
      <c r="T6" s="103"/>
      <c r="U6" s="104"/>
      <c r="V6" s="105"/>
      <c r="W6" s="106">
        <v>324</v>
      </c>
      <c r="X6" s="99">
        <f>27000+79470</f>
        <v>106470</v>
      </c>
      <c r="Y6" s="107">
        <v>100000</v>
      </c>
      <c r="Z6" s="107"/>
      <c r="AA6" s="108"/>
      <c r="AB6" s="109"/>
      <c r="AC6" s="91"/>
      <c r="AD6" s="99"/>
      <c r="AE6" s="98">
        <v>38340</v>
      </c>
      <c r="AF6" s="110"/>
      <c r="AG6" s="98">
        <v>37433</v>
      </c>
      <c r="AH6" s="92">
        <v>13327.39</v>
      </c>
      <c r="AI6" s="110"/>
      <c r="AJ6" s="98">
        <v>6480</v>
      </c>
      <c r="AK6" s="99">
        <v>10800</v>
      </c>
      <c r="AL6" s="93"/>
      <c r="AM6" s="111"/>
      <c r="AN6" s="112"/>
      <c r="AO6" s="95">
        <v>27000</v>
      </c>
      <c r="AP6" s="92"/>
      <c r="AQ6" s="99">
        <v>14850</v>
      </c>
      <c r="AR6" s="113"/>
      <c r="AS6" s="114"/>
      <c r="AT6" s="115"/>
      <c r="AU6" s="116"/>
      <c r="AV6" s="117"/>
      <c r="AW6" s="92">
        <v>13327.39</v>
      </c>
      <c r="AX6" s="98"/>
      <c r="AY6" s="98">
        <v>2205.88</v>
      </c>
      <c r="AZ6" s="92"/>
      <c r="BA6" s="101">
        <v>9000</v>
      </c>
      <c r="BB6" s="95"/>
      <c r="BC6" s="118"/>
      <c r="BD6" s="98">
        <v>398352.94</v>
      </c>
      <c r="BE6" s="98">
        <v>116000</v>
      </c>
      <c r="BF6" s="98"/>
      <c r="BG6" s="98"/>
      <c r="BH6" s="98">
        <v>3538.12</v>
      </c>
      <c r="BI6" s="119"/>
      <c r="BJ6" s="98"/>
      <c r="BK6" s="98"/>
      <c r="BL6" s="92">
        <v>33650</v>
      </c>
      <c r="BM6" s="95"/>
      <c r="BN6" s="98"/>
      <c r="BO6" s="92">
        <v>13327.39</v>
      </c>
      <c r="BP6" s="98"/>
      <c r="BQ6" s="98"/>
      <c r="BR6" s="101">
        <f>23079.76+74888</f>
        <v>97967.76</v>
      </c>
      <c r="BS6" s="98"/>
      <c r="BT6" s="99"/>
      <c r="BU6" s="120"/>
      <c r="BV6" s="121"/>
      <c r="BW6" s="92">
        <v>13327.39</v>
      </c>
      <c r="BX6" s="122"/>
      <c r="BY6" s="91"/>
      <c r="BZ6" s="91"/>
      <c r="CA6" s="92">
        <v>192000</v>
      </c>
      <c r="CB6" s="98"/>
      <c r="CC6" s="92">
        <v>13327.39</v>
      </c>
      <c r="CD6" s="98"/>
      <c r="CE6" s="92"/>
      <c r="CF6" s="98">
        <v>4900</v>
      </c>
      <c r="CG6" s="98"/>
      <c r="CH6" s="98"/>
      <c r="CI6" s="92"/>
      <c r="CJ6" s="98"/>
      <c r="CK6" s="92"/>
      <c r="CL6" s="92"/>
      <c r="CM6" s="92"/>
      <c r="CN6" s="98"/>
      <c r="CO6" s="98"/>
      <c r="CP6" s="98"/>
      <c r="CQ6" s="98"/>
      <c r="CR6" s="98"/>
      <c r="CS6" s="99"/>
      <c r="CT6" s="123"/>
      <c r="CU6" s="98"/>
      <c r="CV6" s="98"/>
      <c r="CW6" s="98"/>
      <c r="CX6" s="98"/>
      <c r="CY6" s="92"/>
      <c r="CZ6" s="98"/>
      <c r="DA6" s="98"/>
      <c r="DB6" s="98"/>
      <c r="DC6" s="98"/>
      <c r="DD6" s="98"/>
      <c r="DE6" s="98"/>
      <c r="DF6" s="98"/>
      <c r="DG6" s="98"/>
      <c r="DH6" s="119"/>
      <c r="DI6" s="92"/>
      <c r="DJ6" s="98"/>
      <c r="DK6" s="98"/>
      <c r="DL6" s="98"/>
      <c r="DM6" s="98"/>
      <c r="DN6" s="98"/>
      <c r="DO6" s="98"/>
      <c r="DP6" s="98"/>
      <c r="DQ6" s="98"/>
      <c r="DR6" s="98"/>
      <c r="DS6" s="92"/>
      <c r="DT6" s="98"/>
      <c r="DU6" s="98"/>
      <c r="DV6" s="98"/>
      <c r="DW6" s="98"/>
      <c r="DX6" s="98"/>
      <c r="DY6" s="124"/>
      <c r="DZ6" s="98"/>
      <c r="EA6" s="98"/>
      <c r="EB6" s="92"/>
      <c r="EC6" s="98"/>
      <c r="ED6" s="98"/>
      <c r="EE6" s="98"/>
      <c r="EF6" s="98"/>
      <c r="EG6" s="92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>
        <f t="shared" ref="EV6:EV29" si="0">SUM(B6:EU6)</f>
        <v>1415784.5099999998</v>
      </c>
      <c r="EW6" s="125"/>
      <c r="EX6" s="91" t="s">
        <v>121</v>
      </c>
      <c r="EY6" s="98"/>
      <c r="EZ6" s="98">
        <f>B6+C6+D6+E6+G6+H6+M6+N6+AH6+AI6+AX6+AW6+BO6+BP6+BW6+BX6+CC6+CD6</f>
        <v>119946.51</v>
      </c>
      <c r="FA6" s="98"/>
      <c r="FB6" s="98">
        <f>SUM(FC6:FE6)</f>
        <v>156912.18</v>
      </c>
      <c r="FC6" s="98">
        <f>O6+AY6</f>
        <v>27166.18</v>
      </c>
      <c r="FD6" s="98">
        <f>S6+AJ6+AK6+AM6+AN6+AO6+CG6+CJ6+CK6</f>
        <v>44280</v>
      </c>
      <c r="FE6" s="98">
        <f>F6+I6+P6+Q6+R6+AL6+BQ6+BY6+AP6+AZ6+BA6+BB6+CE6+CF6+CH6+CI6</f>
        <v>85466</v>
      </c>
      <c r="FF6" s="123"/>
      <c r="FG6" s="98">
        <f>SUM(FH6:FJ6)</f>
        <v>819170.7</v>
      </c>
      <c r="FH6" s="98">
        <f>U6+AR6+BR6+BZ6+CL6</f>
        <v>97967.76</v>
      </c>
      <c r="FI6" s="98">
        <f>J6+T6+AQ6+BC6+BD6+BG6+BS6+CA6+CM6</f>
        <v>605202.93999999994</v>
      </c>
      <c r="FJ6" s="98">
        <f>BE6+BF6</f>
        <v>116000</v>
      </c>
      <c r="FK6" s="98">
        <f>SUM(FL6:FN6)</f>
        <v>319755.12</v>
      </c>
      <c r="FL6" s="98">
        <f>Y6+AC6+AD6+AE6+AS6+BJ6+BM6+BN6+CO6+CQ6+CR6</f>
        <v>138340</v>
      </c>
      <c r="FM6" s="98">
        <f>K6+L6+W6+X6+Z6+AA6+AB6+AF6+AT6+AU6+AV6+BH6+BI6+BT6+BU6+CN6+CP6</f>
        <v>110332.12</v>
      </c>
      <c r="FN6" s="98">
        <f>V6+AG6+BK6+BL6+BV6+CB6+CS6</f>
        <v>71083</v>
      </c>
      <c r="FO6" s="98">
        <f>EZ6+FB6+FG6+FK6+FA6</f>
        <v>1415784.5099999998</v>
      </c>
      <c r="FP6" s="123"/>
      <c r="FQ6" s="126"/>
      <c r="FS6" s="2">
        <f>EV6-FO6</f>
        <v>0</v>
      </c>
      <c r="FT6" s="2"/>
      <c r="FV6" s="2"/>
    </row>
    <row r="7" spans="1:178" s="1" customFormat="1" ht="13.5" customHeight="1">
      <c r="A7" s="91" t="s">
        <v>122</v>
      </c>
      <c r="B7" s="92">
        <v>420</v>
      </c>
      <c r="C7" s="92"/>
      <c r="D7" s="92">
        <v>300</v>
      </c>
      <c r="E7" s="92"/>
      <c r="F7" s="93">
        <v>2000</v>
      </c>
      <c r="G7" s="94">
        <v>44179.41</v>
      </c>
      <c r="H7" s="127"/>
      <c r="I7" s="127"/>
      <c r="J7" s="128"/>
      <c r="K7" s="101"/>
      <c r="L7" s="98"/>
      <c r="M7" s="129">
        <v>8467.39</v>
      </c>
      <c r="N7" s="99"/>
      <c r="O7" s="100">
        <v>29382</v>
      </c>
      <c r="P7" s="101"/>
      <c r="Q7" s="130"/>
      <c r="R7" s="131">
        <v>18300</v>
      </c>
      <c r="S7" s="98">
        <f>10800+14400</f>
        <v>25200</v>
      </c>
      <c r="T7" s="99"/>
      <c r="U7" s="104"/>
      <c r="V7" s="105">
        <f>174800+25200</f>
        <v>200000</v>
      </c>
      <c r="W7" s="106">
        <v>1092</v>
      </c>
      <c r="X7" s="132">
        <f>40500+79470</f>
        <v>119970</v>
      </c>
      <c r="Y7" s="92">
        <v>100000</v>
      </c>
      <c r="Z7" s="133"/>
      <c r="AA7" s="134"/>
      <c r="AB7" s="135"/>
      <c r="AC7" s="91"/>
      <c r="AD7" s="99"/>
      <c r="AE7" s="98">
        <f>73351+843</f>
        <v>74194</v>
      </c>
      <c r="AF7" s="110"/>
      <c r="AG7" s="110"/>
      <c r="AH7" s="92">
        <v>8227.39</v>
      </c>
      <c r="AI7" s="110"/>
      <c r="AJ7" s="118">
        <v>6480</v>
      </c>
      <c r="AK7" s="99"/>
      <c r="AL7" s="93"/>
      <c r="AM7" s="111"/>
      <c r="AN7" s="112"/>
      <c r="AO7" s="95"/>
      <c r="AP7" s="92"/>
      <c r="AQ7" s="99"/>
      <c r="AR7" s="113"/>
      <c r="AS7" s="114"/>
      <c r="AT7" s="98">
        <v>120900</v>
      </c>
      <c r="AU7" s="116"/>
      <c r="AV7" s="117"/>
      <c r="AW7" s="92"/>
      <c r="AX7" s="98"/>
      <c r="AY7" s="98"/>
      <c r="AZ7" s="92"/>
      <c r="BA7" s="101">
        <v>9000</v>
      </c>
      <c r="BB7" s="136"/>
      <c r="BC7" s="118"/>
      <c r="BD7" s="98"/>
      <c r="BE7" s="98"/>
      <c r="BF7" s="98"/>
      <c r="BG7" s="95"/>
      <c r="BH7" s="98"/>
      <c r="BI7" s="119"/>
      <c r="BJ7" s="98">
        <f>1098+18810</f>
        <v>19908</v>
      </c>
      <c r="BK7" s="98"/>
      <c r="BL7" s="92"/>
      <c r="BM7" s="95"/>
      <c r="BN7" s="98"/>
      <c r="BO7" s="92">
        <v>8227.39</v>
      </c>
      <c r="BP7" s="98"/>
      <c r="BQ7" s="98"/>
      <c r="BR7" s="91">
        <f>65153+449763.05+377227.18</f>
        <v>892143.23</v>
      </c>
      <c r="BS7" s="98"/>
      <c r="BT7" s="99"/>
      <c r="BU7" s="120"/>
      <c r="BV7" s="121"/>
      <c r="BW7" s="92">
        <v>8227.39</v>
      </c>
      <c r="BX7" s="122"/>
      <c r="BY7" s="91"/>
      <c r="BZ7" s="91"/>
      <c r="CA7" s="92">
        <v>393550</v>
      </c>
      <c r="CB7" s="98"/>
      <c r="CC7" s="92"/>
      <c r="CD7" s="98"/>
      <c r="CE7" s="92"/>
      <c r="CF7" s="98"/>
      <c r="CG7" s="98"/>
      <c r="CH7" s="98"/>
      <c r="CI7" s="92"/>
      <c r="CJ7" s="98"/>
      <c r="CK7" s="98"/>
      <c r="CL7" s="98">
        <v>23628</v>
      </c>
      <c r="CM7" s="130"/>
      <c r="CN7" s="137"/>
      <c r="CO7" s="120"/>
      <c r="CP7" s="121"/>
      <c r="CQ7" s="138"/>
      <c r="CR7" s="121"/>
      <c r="CS7" s="91"/>
      <c r="CT7" s="98"/>
      <c r="CU7" s="98"/>
      <c r="CV7" s="98"/>
      <c r="CW7" s="98"/>
      <c r="CX7" s="98"/>
      <c r="CY7" s="92"/>
      <c r="CZ7" s="98"/>
      <c r="DA7" s="98"/>
      <c r="DB7" s="92"/>
      <c r="DC7" s="98"/>
      <c r="DD7" s="98"/>
      <c r="DE7" s="139"/>
      <c r="DF7" s="98"/>
      <c r="DG7" s="98"/>
      <c r="DH7" s="119"/>
      <c r="DI7" s="92"/>
      <c r="DJ7" s="98"/>
      <c r="DK7" s="98"/>
      <c r="DL7" s="98"/>
      <c r="DM7" s="98"/>
      <c r="DN7" s="98"/>
      <c r="DO7" s="98"/>
      <c r="DP7" s="98"/>
      <c r="DQ7" s="98"/>
      <c r="DR7" s="95"/>
      <c r="DS7" s="92"/>
      <c r="DT7" s="98"/>
      <c r="DU7" s="98"/>
      <c r="DV7" s="98"/>
      <c r="DW7" s="98"/>
      <c r="DX7" s="98"/>
      <c r="DY7" s="124"/>
      <c r="DZ7" s="98"/>
      <c r="EA7" s="98"/>
      <c r="EB7" s="92"/>
      <c r="EC7" s="98"/>
      <c r="ED7" s="98"/>
      <c r="EE7" s="98"/>
      <c r="EF7" s="98"/>
      <c r="EG7" s="92"/>
      <c r="EH7" s="98"/>
      <c r="EI7" s="98"/>
      <c r="EJ7" s="98"/>
      <c r="EK7" s="98"/>
      <c r="EL7" s="3"/>
      <c r="EM7" s="98"/>
      <c r="EN7" s="98"/>
      <c r="EO7" s="98"/>
      <c r="EP7" s="98"/>
      <c r="EQ7" s="98"/>
      <c r="ER7" s="98"/>
      <c r="ES7" s="98"/>
      <c r="ET7" s="98"/>
      <c r="EU7" s="98"/>
      <c r="EV7" s="98">
        <f t="shared" si="0"/>
        <v>2113796.2000000002</v>
      </c>
      <c r="EW7" s="125"/>
      <c r="EX7" s="91" t="s">
        <v>122</v>
      </c>
      <c r="EY7" s="98"/>
      <c r="EZ7" s="98">
        <f t="shared" ref="EZ7:EZ29" si="1">B7+C7+D7+E7+G7+H7+M7+N7+AH7+AI7+AX7+AW7+BO7+BP7+BW7+BX7+CC7+CD7</f>
        <v>78048.97</v>
      </c>
      <c r="FA7" s="98"/>
      <c r="FB7" s="98">
        <f t="shared" ref="FB7:FB29" si="2">SUM(FC7:FE7)</f>
        <v>90362</v>
      </c>
      <c r="FC7" s="98">
        <f t="shared" ref="FC7:FC29" si="3">O7+AY7</f>
        <v>29382</v>
      </c>
      <c r="FD7" s="98">
        <f t="shared" ref="FD7:FD18" si="4">S7+AJ7+AK7+AM7+AN7+AO7+CG7+CJ7+CK7</f>
        <v>31680</v>
      </c>
      <c r="FE7" s="98">
        <f t="shared" ref="FE7:FE18" si="5">F7+I7+P7+Q7+R7+AL7+BQ7+BY7+AP7+AZ7+BA7+BB7+CE7+CF7+CH7+CI7</f>
        <v>29300</v>
      </c>
      <c r="FF7" s="123"/>
      <c r="FG7" s="98">
        <f t="shared" ref="FG7:FG29" si="6">SUM(FH7:FJ7)</f>
        <v>1309321.23</v>
      </c>
      <c r="FH7" s="98">
        <f t="shared" ref="FH7:FH29" si="7">U7+AR7+BR7+BZ7+CL7</f>
        <v>915771.23</v>
      </c>
      <c r="FI7" s="98">
        <f t="shared" ref="FI7:FI29" si="8">J7+T7+AQ7+BC7+BD7+BG7+BS7+CA7+CM7</f>
        <v>393550</v>
      </c>
      <c r="FJ7" s="98">
        <f t="shared" ref="FJ7:FJ29" si="9">BE7+BF7</f>
        <v>0</v>
      </c>
      <c r="FK7" s="98">
        <f t="shared" ref="FK7:FK29" si="10">SUM(FL7:FN7)</f>
        <v>636064</v>
      </c>
      <c r="FL7" s="98">
        <f t="shared" ref="FL7:FL29" si="11">Y7+AC7+AD7+AE7+AS7+BJ7+BM7+BN7+CO7+CQ7+CR7</f>
        <v>194102</v>
      </c>
      <c r="FM7" s="98">
        <f t="shared" ref="FM7:FM29" si="12">K7+L7+W7+X7+Z7+AA7+AB7+AF7+AT7+AU7+AV7+BH7+BI7+BT7+BU7+CN7+CP7</f>
        <v>241962</v>
      </c>
      <c r="FN7" s="98">
        <f t="shared" ref="FN7:FN29" si="13">V7+AG7+BK7+BL7+BV7+CB7+CS7</f>
        <v>200000</v>
      </c>
      <c r="FO7" s="98">
        <f t="shared" ref="FO7:FO29" si="14">EZ7+FB7+FG7+FK7+FA7</f>
        <v>2113796.2000000002</v>
      </c>
      <c r="FP7" s="123"/>
      <c r="FQ7" s="126"/>
      <c r="FS7" s="2">
        <f>EV7-FO7</f>
        <v>0</v>
      </c>
      <c r="FT7" s="2"/>
      <c r="FV7" s="2"/>
    </row>
    <row r="8" spans="1:178" s="1" customFormat="1" ht="13.5" customHeight="1">
      <c r="A8" s="91" t="s">
        <v>123</v>
      </c>
      <c r="B8" s="92">
        <v>13327.39</v>
      </c>
      <c r="C8" s="92"/>
      <c r="D8" s="92">
        <v>13327.39</v>
      </c>
      <c r="E8" s="92"/>
      <c r="F8" s="93"/>
      <c r="G8" s="94">
        <v>13327.39</v>
      </c>
      <c r="H8" s="97"/>
      <c r="I8" s="97"/>
      <c r="J8" s="97"/>
      <c r="K8" s="130"/>
      <c r="L8" s="97"/>
      <c r="M8" s="92">
        <v>13327.39</v>
      </c>
      <c r="N8" s="99"/>
      <c r="O8" s="100">
        <v>23539</v>
      </c>
      <c r="P8" s="101"/>
      <c r="Q8" s="101">
        <v>25608</v>
      </c>
      <c r="R8" s="102"/>
      <c r="S8" s="98">
        <v>7200</v>
      </c>
      <c r="T8" s="99"/>
      <c r="U8" s="104"/>
      <c r="V8" s="105"/>
      <c r="W8" s="106">
        <v>273</v>
      </c>
      <c r="X8" s="132">
        <f>67500+79470</f>
        <v>146970</v>
      </c>
      <c r="Y8" s="92"/>
      <c r="Z8" s="133"/>
      <c r="AA8" s="140"/>
      <c r="AB8" s="135"/>
      <c r="AC8" s="91"/>
      <c r="AD8" s="99"/>
      <c r="AE8" s="98"/>
      <c r="AF8" s="110"/>
      <c r="AG8" s="110"/>
      <c r="AH8" s="92">
        <v>13327.39</v>
      </c>
      <c r="AI8" s="110"/>
      <c r="AJ8" s="118">
        <v>9720</v>
      </c>
      <c r="AK8" s="99"/>
      <c r="AL8" s="93">
        <v>221977.5</v>
      </c>
      <c r="AM8" s="111"/>
      <c r="AN8" s="112"/>
      <c r="AO8" s="95">
        <v>27000</v>
      </c>
      <c r="AP8" s="92"/>
      <c r="AQ8" s="99">
        <f>49500+14850</f>
        <v>64350</v>
      </c>
      <c r="AR8" s="92">
        <v>143130</v>
      </c>
      <c r="AS8" s="114"/>
      <c r="AT8" s="115"/>
      <c r="AU8" s="116"/>
      <c r="AV8" s="101">
        <v>62510</v>
      </c>
      <c r="AW8" s="92">
        <v>13327.39</v>
      </c>
      <c r="AX8" s="98"/>
      <c r="AY8" s="98"/>
      <c r="AZ8" s="92"/>
      <c r="BA8" s="101">
        <v>9000</v>
      </c>
      <c r="BB8" s="95"/>
      <c r="BC8" s="118">
        <v>317500</v>
      </c>
      <c r="BD8" s="98"/>
      <c r="BE8" s="98"/>
      <c r="BF8" s="101"/>
      <c r="BG8" s="95"/>
      <c r="BH8" s="92"/>
      <c r="BI8" s="119">
        <v>2199</v>
      </c>
      <c r="BJ8" s="98"/>
      <c r="BK8" s="98">
        <v>63643</v>
      </c>
      <c r="BL8" s="92">
        <v>2400</v>
      </c>
      <c r="BM8" s="95"/>
      <c r="BN8" s="98"/>
      <c r="BO8" s="92">
        <v>13327.39</v>
      </c>
      <c r="BP8" s="98"/>
      <c r="BQ8" s="98"/>
      <c r="BR8" s="91">
        <f>526718.06+37092</f>
        <v>563810.06000000006</v>
      </c>
      <c r="BS8" s="98"/>
      <c r="BT8" s="99"/>
      <c r="BU8" s="120"/>
      <c r="BV8" s="121"/>
      <c r="BW8" s="92">
        <v>13327.39</v>
      </c>
      <c r="BX8" s="122"/>
      <c r="BY8" s="91"/>
      <c r="BZ8" s="91"/>
      <c r="CA8" s="92">
        <v>334800</v>
      </c>
      <c r="CB8" s="98"/>
      <c r="CC8" s="92">
        <v>13327.39</v>
      </c>
      <c r="CD8" s="98"/>
      <c r="CE8" s="92"/>
      <c r="CF8" s="98"/>
      <c r="CG8" s="98"/>
      <c r="CH8" s="98"/>
      <c r="CI8" s="92"/>
      <c r="CJ8" s="98"/>
      <c r="CK8" s="98"/>
      <c r="CL8" s="92">
        <f>40590+52263.2</f>
        <v>92853.2</v>
      </c>
      <c r="CM8" s="130"/>
      <c r="CN8" s="137"/>
      <c r="CO8" s="120"/>
      <c r="CP8" s="121"/>
      <c r="CQ8" s="138"/>
      <c r="CR8" s="121"/>
      <c r="CS8" s="91"/>
      <c r="CT8" s="98"/>
      <c r="CU8" s="98"/>
      <c r="CV8" s="98"/>
      <c r="CW8" s="98"/>
      <c r="CX8" s="98"/>
      <c r="CY8" s="92"/>
      <c r="CZ8" s="98"/>
      <c r="DA8" s="98"/>
      <c r="DB8" s="98"/>
      <c r="DC8" s="92"/>
      <c r="DD8" s="98"/>
      <c r="DE8" s="98"/>
      <c r="DF8" s="98"/>
      <c r="DG8" s="98"/>
      <c r="DH8" s="119"/>
      <c r="DI8" s="92"/>
      <c r="DJ8" s="98"/>
      <c r="DK8" s="98"/>
      <c r="DL8" s="98"/>
      <c r="DM8" s="123"/>
      <c r="DN8" s="98"/>
      <c r="DO8" s="98"/>
      <c r="DP8" s="98"/>
      <c r="DQ8" s="92"/>
      <c r="DR8" s="95"/>
      <c r="DS8" s="92"/>
      <c r="DT8" s="98"/>
      <c r="DU8" s="98"/>
      <c r="DV8" s="98"/>
      <c r="DW8" s="98"/>
      <c r="DX8" s="98"/>
      <c r="DY8" s="98"/>
      <c r="DZ8" s="98"/>
      <c r="EA8" s="98"/>
      <c r="EB8" s="92"/>
      <c r="EC8" s="98"/>
      <c r="ED8" s="98"/>
      <c r="EE8" s="98"/>
      <c r="EF8" s="98"/>
      <c r="EG8" s="92"/>
      <c r="EH8" s="98"/>
      <c r="EI8" s="98"/>
      <c r="EJ8" s="98"/>
      <c r="EK8" s="98"/>
      <c r="EL8" s="98"/>
      <c r="EM8" s="98"/>
      <c r="EN8" s="98"/>
      <c r="EO8" s="141"/>
      <c r="EP8" s="98"/>
      <c r="EQ8" s="98"/>
      <c r="ER8" s="98"/>
      <c r="ES8" s="98"/>
      <c r="ET8" s="98"/>
      <c r="EU8" s="98"/>
      <c r="EV8" s="98">
        <f t="shared" si="0"/>
        <v>2238429.27</v>
      </c>
      <c r="EW8" s="125"/>
      <c r="EX8" s="91" t="s">
        <v>123</v>
      </c>
      <c r="EY8" s="98"/>
      <c r="EZ8" s="98">
        <f t="shared" si="1"/>
        <v>119946.51</v>
      </c>
      <c r="FA8" s="98"/>
      <c r="FB8" s="98">
        <f t="shared" si="2"/>
        <v>324044.5</v>
      </c>
      <c r="FC8" s="98">
        <f t="shared" si="3"/>
        <v>23539</v>
      </c>
      <c r="FD8" s="98">
        <f t="shared" si="4"/>
        <v>43920</v>
      </c>
      <c r="FE8" s="98">
        <f t="shared" si="5"/>
        <v>256585.5</v>
      </c>
      <c r="FF8" s="123"/>
      <c r="FG8" s="98">
        <f t="shared" si="6"/>
        <v>1516443.26</v>
      </c>
      <c r="FH8" s="98">
        <f t="shared" si="7"/>
        <v>799793.26</v>
      </c>
      <c r="FI8" s="98">
        <f t="shared" si="8"/>
        <v>716650</v>
      </c>
      <c r="FJ8" s="98">
        <f t="shared" si="9"/>
        <v>0</v>
      </c>
      <c r="FK8" s="98">
        <f t="shared" si="10"/>
        <v>277995</v>
      </c>
      <c r="FL8" s="98">
        <f t="shared" si="11"/>
        <v>0</v>
      </c>
      <c r="FM8" s="98">
        <f t="shared" si="12"/>
        <v>211952</v>
      </c>
      <c r="FN8" s="98">
        <f t="shared" si="13"/>
        <v>66043</v>
      </c>
      <c r="FO8" s="98">
        <f t="shared" si="14"/>
        <v>2238429.27</v>
      </c>
      <c r="FP8" s="123"/>
      <c r="FQ8" s="126"/>
      <c r="FS8" s="2">
        <f t="shared" ref="FS8:FS29" si="15">EV8-FO8</f>
        <v>0</v>
      </c>
      <c r="FT8" s="2"/>
      <c r="FU8" s="2"/>
      <c r="FV8" s="2"/>
    </row>
    <row r="9" spans="1:178" s="1" customFormat="1" ht="13.5" customHeight="1">
      <c r="A9" s="91" t="s">
        <v>124</v>
      </c>
      <c r="B9" s="92">
        <v>8700</v>
      </c>
      <c r="C9" s="92"/>
      <c r="D9" s="92">
        <v>8493.9699999999993</v>
      </c>
      <c r="E9" s="92"/>
      <c r="F9" s="93"/>
      <c r="G9" s="94">
        <v>8700</v>
      </c>
      <c r="H9" s="97"/>
      <c r="I9" s="97"/>
      <c r="J9" s="97"/>
      <c r="K9" s="101"/>
      <c r="L9" s="98"/>
      <c r="M9" s="92">
        <v>9120</v>
      </c>
      <c r="N9" s="99"/>
      <c r="O9" s="100">
        <v>4986.0200000000004</v>
      </c>
      <c r="P9" s="123"/>
      <c r="Q9" s="92"/>
      <c r="R9" s="102"/>
      <c r="S9" s="98">
        <v>7200</v>
      </c>
      <c r="T9" s="99"/>
      <c r="U9" s="104"/>
      <c r="V9" s="105"/>
      <c r="W9" s="106"/>
      <c r="X9" s="132"/>
      <c r="Y9" s="92"/>
      <c r="Z9" s="133"/>
      <c r="AA9" s="140"/>
      <c r="AB9" s="109"/>
      <c r="AC9" s="123"/>
      <c r="AD9" s="99"/>
      <c r="AE9" s="98"/>
      <c r="AF9" s="110"/>
      <c r="AG9" s="110"/>
      <c r="AH9" s="92">
        <v>8700</v>
      </c>
      <c r="AI9" s="110"/>
      <c r="AJ9" s="118">
        <v>6480</v>
      </c>
      <c r="AK9" s="98"/>
      <c r="AL9" s="142"/>
      <c r="AM9" s="92"/>
      <c r="AN9" s="142"/>
      <c r="AO9" s="98"/>
      <c r="AP9" s="92"/>
      <c r="AQ9" s="99"/>
      <c r="AR9" s="113"/>
      <c r="AS9" s="114"/>
      <c r="AT9" s="115"/>
      <c r="AU9" s="116"/>
      <c r="AV9" s="117"/>
      <c r="AW9" s="92">
        <v>8700</v>
      </c>
      <c r="AX9" s="98"/>
      <c r="AY9" s="98"/>
      <c r="AZ9" s="92"/>
      <c r="BA9" s="101">
        <v>5250</v>
      </c>
      <c r="BB9" s="143"/>
      <c r="BC9" s="98"/>
      <c r="BD9" s="101"/>
      <c r="BE9" s="98"/>
      <c r="BF9" s="98"/>
      <c r="BG9" s="95"/>
      <c r="BH9" s="92"/>
      <c r="BI9" s="119"/>
      <c r="BJ9" s="98">
        <v>5500</v>
      </c>
      <c r="BK9" s="144"/>
      <c r="BL9" s="98"/>
      <c r="BM9" s="95"/>
      <c r="BN9" s="98"/>
      <c r="BO9" s="92">
        <v>8700</v>
      </c>
      <c r="BP9" s="98"/>
      <c r="BQ9" s="98">
        <v>2000</v>
      </c>
      <c r="BR9" s="101">
        <f>138.6+52000.5</f>
        <v>52139.1</v>
      </c>
      <c r="BS9" s="91"/>
      <c r="BT9" s="99"/>
      <c r="BU9" s="120"/>
      <c r="BV9" s="121"/>
      <c r="BW9" s="92">
        <v>8700</v>
      </c>
      <c r="BX9" s="122"/>
      <c r="BY9" s="91"/>
      <c r="BZ9" s="130">
        <v>222</v>
      </c>
      <c r="CA9" s="92"/>
      <c r="CB9" s="98"/>
      <c r="CC9" s="92">
        <v>8700</v>
      </c>
      <c r="CD9" s="98"/>
      <c r="CE9" s="92">
        <v>3700</v>
      </c>
      <c r="CF9" s="98"/>
      <c r="CG9" s="98"/>
      <c r="CH9" s="98"/>
      <c r="CI9" s="92"/>
      <c r="CJ9" s="98"/>
      <c r="CK9" s="98"/>
      <c r="CL9" s="92">
        <v>472.45</v>
      </c>
      <c r="CM9" s="130"/>
      <c r="CN9" s="137"/>
      <c r="CO9" s="120"/>
      <c r="CP9" s="145"/>
      <c r="CQ9" s="146"/>
      <c r="CR9" s="145"/>
      <c r="CS9" s="144">
        <v>900</v>
      </c>
      <c r="CT9" s="98"/>
      <c r="CU9" s="98"/>
      <c r="CV9" s="98"/>
      <c r="CW9" s="98"/>
      <c r="CX9" s="98"/>
      <c r="CY9" s="92"/>
      <c r="CZ9" s="98"/>
      <c r="DA9" s="98"/>
      <c r="DB9" s="98"/>
      <c r="DC9" s="98"/>
      <c r="DD9" s="98"/>
      <c r="DE9" s="98"/>
      <c r="DF9" s="98"/>
      <c r="DG9" s="98"/>
      <c r="DH9" s="119"/>
      <c r="DI9" s="92"/>
      <c r="DJ9" s="98"/>
      <c r="DK9" s="98"/>
      <c r="DL9" s="98"/>
      <c r="DM9" s="123"/>
      <c r="DN9" s="98"/>
      <c r="DO9" s="98"/>
      <c r="DP9" s="98"/>
      <c r="DQ9" s="91"/>
      <c r="DR9" s="95"/>
      <c r="DS9" s="92"/>
      <c r="DT9" s="98"/>
      <c r="DU9" s="98"/>
      <c r="DV9" s="98"/>
      <c r="DW9" s="98"/>
      <c r="DX9" s="98"/>
      <c r="DY9" s="98"/>
      <c r="DZ9" s="98"/>
      <c r="EA9" s="98"/>
      <c r="EB9" s="92"/>
      <c r="EC9" s="98"/>
      <c r="ED9" s="98"/>
      <c r="EE9" s="98"/>
      <c r="EF9" s="98"/>
      <c r="EG9" s="92"/>
      <c r="EH9" s="98"/>
      <c r="EI9" s="98"/>
      <c r="EJ9" s="98"/>
      <c r="EK9" s="98"/>
      <c r="EL9" s="98"/>
      <c r="EM9" s="98"/>
      <c r="EN9" s="98"/>
      <c r="EO9" s="103"/>
      <c r="EP9" s="99"/>
      <c r="EQ9" s="98"/>
      <c r="ER9" s="98"/>
      <c r="ES9" s="98"/>
      <c r="ET9" s="98"/>
      <c r="EU9" s="98"/>
      <c r="EV9" s="98">
        <f t="shared" si="0"/>
        <v>167363.54</v>
      </c>
      <c r="EW9" s="125"/>
      <c r="EX9" s="91" t="s">
        <v>124</v>
      </c>
      <c r="EY9" s="98"/>
      <c r="EZ9" s="98">
        <f t="shared" si="1"/>
        <v>78513.97</v>
      </c>
      <c r="FA9" s="98"/>
      <c r="FB9" s="98">
        <f t="shared" si="2"/>
        <v>29616.02</v>
      </c>
      <c r="FC9" s="98">
        <f t="shared" si="3"/>
        <v>4986.0200000000004</v>
      </c>
      <c r="FD9" s="98">
        <f t="shared" si="4"/>
        <v>13680</v>
      </c>
      <c r="FE9" s="98">
        <f t="shared" si="5"/>
        <v>10950</v>
      </c>
      <c r="FF9" s="123"/>
      <c r="FG9" s="98">
        <f t="shared" si="6"/>
        <v>52833.549999999996</v>
      </c>
      <c r="FH9" s="98">
        <f t="shared" si="7"/>
        <v>52833.549999999996</v>
      </c>
      <c r="FI9" s="98">
        <f t="shared" si="8"/>
        <v>0</v>
      </c>
      <c r="FJ9" s="98">
        <f t="shared" si="9"/>
        <v>0</v>
      </c>
      <c r="FK9" s="98">
        <f t="shared" si="10"/>
        <v>6400</v>
      </c>
      <c r="FL9" s="98">
        <f t="shared" si="11"/>
        <v>5500</v>
      </c>
      <c r="FM9" s="98">
        <f t="shared" si="12"/>
        <v>0</v>
      </c>
      <c r="FN9" s="98">
        <f t="shared" si="13"/>
        <v>900</v>
      </c>
      <c r="FO9" s="98">
        <f t="shared" si="14"/>
        <v>167363.54</v>
      </c>
      <c r="FP9" s="123"/>
      <c r="FQ9" s="126"/>
      <c r="FS9" s="2">
        <f t="shared" si="15"/>
        <v>0</v>
      </c>
      <c r="FT9" s="2"/>
      <c r="FU9" s="2"/>
      <c r="FV9" s="2"/>
    </row>
    <row r="10" spans="1:178" s="1" customFormat="1" ht="13.5" customHeight="1">
      <c r="A10" s="91" t="s">
        <v>125</v>
      </c>
      <c r="B10" s="92"/>
      <c r="C10" s="92"/>
      <c r="D10" s="92"/>
      <c r="E10" s="92"/>
      <c r="F10" s="93"/>
      <c r="G10" s="94"/>
      <c r="H10" s="97"/>
      <c r="I10" s="97"/>
      <c r="J10" s="97"/>
      <c r="K10" s="101"/>
      <c r="L10" s="130"/>
      <c r="M10" s="92"/>
      <c r="N10" s="99"/>
      <c r="O10" s="100">
        <v>7274.72</v>
      </c>
      <c r="P10" s="123"/>
      <c r="Q10" s="92"/>
      <c r="R10" s="102"/>
      <c r="S10" s="98"/>
      <c r="T10" s="99"/>
      <c r="U10" s="104"/>
      <c r="V10" s="105"/>
      <c r="W10" s="106"/>
      <c r="X10" s="132"/>
      <c r="Y10" s="147"/>
      <c r="Z10" s="140"/>
      <c r="AA10" s="140"/>
      <c r="AB10" s="135"/>
      <c r="AC10" s="91"/>
      <c r="AD10" s="99"/>
      <c r="AE10" s="98"/>
      <c r="AF10" s="110"/>
      <c r="AG10" s="110"/>
      <c r="AH10" s="92"/>
      <c r="AI10" s="110"/>
      <c r="AJ10" s="118">
        <v>3240</v>
      </c>
      <c r="AK10" s="98"/>
      <c r="AL10" s="110"/>
      <c r="AM10" s="92"/>
      <c r="AN10" s="110"/>
      <c r="AO10" s="98">
        <v>27000</v>
      </c>
      <c r="AP10" s="92"/>
      <c r="AQ10" s="99"/>
      <c r="AR10" s="113"/>
      <c r="AS10" s="114"/>
      <c r="AT10" s="105"/>
      <c r="AU10" s="116"/>
      <c r="AV10" s="117"/>
      <c r="AW10" s="92"/>
      <c r="AX10" s="98"/>
      <c r="AY10" s="98"/>
      <c r="AZ10" s="92"/>
      <c r="BA10" s="101">
        <v>5250</v>
      </c>
      <c r="BB10" s="143"/>
      <c r="BC10" s="98"/>
      <c r="BD10" s="101"/>
      <c r="BE10" s="98"/>
      <c r="BF10" s="98"/>
      <c r="BG10" s="95"/>
      <c r="BH10" s="92"/>
      <c r="BI10" s="119"/>
      <c r="BJ10" s="98"/>
      <c r="BK10" s="148"/>
      <c r="BL10" s="98"/>
      <c r="BM10" s="95"/>
      <c r="BN10" s="98"/>
      <c r="BO10" s="92"/>
      <c r="BP10" s="98"/>
      <c r="BQ10" s="98"/>
      <c r="BR10" s="101">
        <f>54093.05+2939.86</f>
        <v>57032.91</v>
      </c>
      <c r="BS10" s="91"/>
      <c r="BT10" s="99"/>
      <c r="BU10" s="120"/>
      <c r="BV10" s="121"/>
      <c r="BW10" s="92"/>
      <c r="BX10" s="122"/>
      <c r="BY10" s="91"/>
      <c r="BZ10" s="91"/>
      <c r="CA10" s="92"/>
      <c r="CB10" s="98"/>
      <c r="CC10" s="92"/>
      <c r="CD10" s="98"/>
      <c r="CE10" s="92"/>
      <c r="CF10" s="98"/>
      <c r="CG10" s="98"/>
      <c r="CH10" s="98"/>
      <c r="CI10" s="92"/>
      <c r="CJ10" s="98"/>
      <c r="CK10" s="98"/>
      <c r="CL10" s="92"/>
      <c r="CM10" s="130"/>
      <c r="CN10" s="137"/>
      <c r="CO10" s="149">
        <v>19800</v>
      </c>
      <c r="CP10" s="113"/>
      <c r="CQ10" s="148"/>
      <c r="CR10" s="148"/>
      <c r="CS10" s="98"/>
      <c r="CT10" s="130"/>
      <c r="CU10" s="130"/>
      <c r="CV10" s="91"/>
      <c r="CW10" s="98"/>
      <c r="CX10" s="98"/>
      <c r="CY10" s="92"/>
      <c r="CZ10" s="98"/>
      <c r="DA10" s="98"/>
      <c r="DB10" s="98"/>
      <c r="DC10" s="98"/>
      <c r="DD10" s="98"/>
      <c r="DE10" s="98"/>
      <c r="DF10" s="98"/>
      <c r="DG10" s="98"/>
      <c r="DH10" s="119"/>
      <c r="DI10" s="92"/>
      <c r="DJ10" s="98"/>
      <c r="DK10" s="98"/>
      <c r="DL10" s="98"/>
      <c r="DM10" s="98"/>
      <c r="DN10" s="98"/>
      <c r="DO10" s="98"/>
      <c r="DP10" s="98"/>
      <c r="DQ10" s="98"/>
      <c r="DR10" s="95"/>
      <c r="DS10" s="92"/>
      <c r="DT10" s="98"/>
      <c r="DU10" s="98"/>
      <c r="DV10" s="98"/>
      <c r="DW10" s="98"/>
      <c r="DX10" s="98"/>
      <c r="DY10" s="98"/>
      <c r="DZ10" s="98"/>
      <c r="EA10" s="98"/>
      <c r="EB10" s="92"/>
      <c r="EC10" s="98"/>
      <c r="ED10" s="98"/>
      <c r="EE10" s="98"/>
      <c r="EF10" s="98"/>
      <c r="EG10" s="92"/>
      <c r="EH10" s="98"/>
      <c r="EI10" s="98"/>
      <c r="EJ10" s="98"/>
      <c r="EK10" s="98"/>
      <c r="EL10" s="98"/>
      <c r="EM10" s="98"/>
      <c r="EN10" s="98"/>
      <c r="EO10" s="103"/>
      <c r="EP10" s="99"/>
      <c r="EQ10" s="113"/>
      <c r="ER10" s="148"/>
      <c r="ES10" s="150"/>
      <c r="ET10" s="148"/>
      <c r="EU10" s="148"/>
      <c r="EV10" s="98">
        <f t="shared" si="0"/>
        <v>119597.63</v>
      </c>
      <c r="EW10" s="125"/>
      <c r="EX10" s="91" t="s">
        <v>125</v>
      </c>
      <c r="EY10" s="98"/>
      <c r="EZ10" s="98">
        <f t="shared" si="1"/>
        <v>0</v>
      </c>
      <c r="FA10" s="98"/>
      <c r="FB10" s="98">
        <f t="shared" si="2"/>
        <v>42764.72</v>
      </c>
      <c r="FC10" s="98">
        <f t="shared" si="3"/>
        <v>7274.72</v>
      </c>
      <c r="FD10" s="98">
        <f t="shared" si="4"/>
        <v>30240</v>
      </c>
      <c r="FE10" s="98">
        <f t="shared" si="5"/>
        <v>5250</v>
      </c>
      <c r="FF10" s="123"/>
      <c r="FG10" s="98">
        <f t="shared" si="6"/>
        <v>57032.91</v>
      </c>
      <c r="FH10" s="98">
        <f t="shared" si="7"/>
        <v>57032.91</v>
      </c>
      <c r="FI10" s="98">
        <f t="shared" si="8"/>
        <v>0</v>
      </c>
      <c r="FJ10" s="98">
        <f t="shared" si="9"/>
        <v>0</v>
      </c>
      <c r="FK10" s="98">
        <f t="shared" si="10"/>
        <v>19800</v>
      </c>
      <c r="FL10" s="98">
        <f t="shared" si="11"/>
        <v>19800</v>
      </c>
      <c r="FM10" s="98">
        <f t="shared" si="12"/>
        <v>0</v>
      </c>
      <c r="FN10" s="98">
        <f t="shared" si="13"/>
        <v>0</v>
      </c>
      <c r="FO10" s="98">
        <f t="shared" si="14"/>
        <v>119597.63</v>
      </c>
      <c r="FP10" s="123"/>
      <c r="FQ10" s="126"/>
      <c r="FS10" s="2">
        <f t="shared" si="15"/>
        <v>0</v>
      </c>
      <c r="FT10" s="2"/>
      <c r="FV10" s="2"/>
    </row>
    <row r="11" spans="1:178" s="1" customFormat="1" ht="13.5" customHeight="1">
      <c r="A11" s="91" t="s">
        <v>126</v>
      </c>
      <c r="B11" s="92">
        <v>8700</v>
      </c>
      <c r="C11" s="92"/>
      <c r="D11" s="92">
        <v>8500.26</v>
      </c>
      <c r="E11" s="92"/>
      <c r="F11" s="93"/>
      <c r="G11" s="94">
        <v>8700</v>
      </c>
      <c r="H11" s="97"/>
      <c r="I11" s="97"/>
      <c r="J11" s="97"/>
      <c r="K11" s="101"/>
      <c r="L11" s="98"/>
      <c r="M11" s="92">
        <v>9120</v>
      </c>
      <c r="N11" s="99"/>
      <c r="O11" s="93">
        <f>7562.11+3860.15</f>
        <v>11422.26</v>
      </c>
      <c r="P11" s="100"/>
      <c r="Q11" s="148"/>
      <c r="R11" s="148"/>
      <c r="S11" s="98">
        <f>3600</f>
        <v>3600</v>
      </c>
      <c r="T11" s="99"/>
      <c r="U11" s="149">
        <v>1710</v>
      </c>
      <c r="V11" s="151"/>
      <c r="W11" s="123"/>
      <c r="X11" s="152"/>
      <c r="Y11" s="92"/>
      <c r="Z11" s="133"/>
      <c r="AA11" s="140"/>
      <c r="AB11" s="153"/>
      <c r="AC11" s="91"/>
      <c r="AD11" s="99"/>
      <c r="AE11" s="98"/>
      <c r="AF11" s="110"/>
      <c r="AG11" s="110"/>
      <c r="AH11" s="92">
        <v>8700</v>
      </c>
      <c r="AI11" s="110"/>
      <c r="AJ11" s="118">
        <v>6480</v>
      </c>
      <c r="AK11" s="98"/>
      <c r="AL11" s="110"/>
      <c r="AM11" s="92"/>
      <c r="AN11" s="110"/>
      <c r="AO11" s="98"/>
      <c r="AP11" s="92"/>
      <c r="AQ11" s="154"/>
      <c r="AR11" s="113"/>
      <c r="AS11" s="114"/>
      <c r="AT11" s="105"/>
      <c r="AU11" s="116"/>
      <c r="AV11" s="117"/>
      <c r="AW11" s="92">
        <v>8700</v>
      </c>
      <c r="AX11" s="98"/>
      <c r="AY11" s="98"/>
      <c r="AZ11" s="92"/>
      <c r="BA11" s="101">
        <v>5250</v>
      </c>
      <c r="BB11" s="143"/>
      <c r="BC11" s="98"/>
      <c r="BD11" s="101"/>
      <c r="BE11" s="98"/>
      <c r="BF11" s="98"/>
      <c r="BG11" s="95"/>
      <c r="BH11" s="92"/>
      <c r="BI11" s="119"/>
      <c r="BJ11" s="98"/>
      <c r="BK11" s="148"/>
      <c r="BL11" s="98"/>
      <c r="BM11" s="98"/>
      <c r="BN11" s="98"/>
      <c r="BO11" s="92">
        <v>8700</v>
      </c>
      <c r="BP11" s="98"/>
      <c r="BQ11" s="98"/>
      <c r="BR11" s="98">
        <f>40776.56+164876.03</f>
        <v>205652.59</v>
      </c>
      <c r="BS11" s="98"/>
      <c r="BT11" s="99"/>
      <c r="BU11" s="120"/>
      <c r="BV11" s="121"/>
      <c r="BW11" s="92">
        <v>8700</v>
      </c>
      <c r="BX11" s="122"/>
      <c r="BY11" s="98">
        <f>1000+2000</f>
        <v>3000</v>
      </c>
      <c r="BZ11" s="91"/>
      <c r="CA11" s="92"/>
      <c r="CB11" s="98"/>
      <c r="CC11" s="92">
        <v>8700</v>
      </c>
      <c r="CD11" s="98"/>
      <c r="CE11" s="155"/>
      <c r="CF11" s="98"/>
      <c r="CG11" s="125"/>
      <c r="CH11" s="98"/>
      <c r="CI11" s="92">
        <f>1000+2000</f>
        <v>3000</v>
      </c>
      <c r="CJ11" s="98"/>
      <c r="CK11" s="98"/>
      <c r="CL11" s="92"/>
      <c r="CM11" s="98"/>
      <c r="CN11" s="156"/>
      <c r="CO11" s="149"/>
      <c r="CP11" s="113"/>
      <c r="CQ11" s="148"/>
      <c r="CR11" s="148"/>
      <c r="CS11" s="98"/>
      <c r="CT11" s="130"/>
      <c r="CU11" s="130"/>
      <c r="CV11" s="157"/>
      <c r="CW11" s="98"/>
      <c r="CX11" s="98"/>
      <c r="CY11" s="92"/>
      <c r="CZ11" s="98"/>
      <c r="DA11" s="98"/>
      <c r="DB11" s="98"/>
      <c r="DC11" s="98"/>
      <c r="DD11" s="98"/>
      <c r="DE11" s="98"/>
      <c r="DF11" s="98"/>
      <c r="DG11" s="98"/>
      <c r="DH11" s="119"/>
      <c r="DI11" s="92"/>
      <c r="DJ11" s="98"/>
      <c r="DK11" s="98"/>
      <c r="DL11" s="98"/>
      <c r="DM11" s="98"/>
      <c r="DN11" s="98"/>
      <c r="DO11" s="98"/>
      <c r="DP11" s="98"/>
      <c r="DQ11" s="98"/>
      <c r="DR11" s="95"/>
      <c r="DS11" s="92"/>
      <c r="DT11" s="98"/>
      <c r="DU11" s="98"/>
      <c r="DV11" s="98"/>
      <c r="DW11" s="98"/>
      <c r="DX11" s="98"/>
      <c r="DY11" s="98"/>
      <c r="DZ11" s="98"/>
      <c r="EA11" s="98"/>
      <c r="EB11" s="92"/>
      <c r="EC11" s="98"/>
      <c r="ED11" s="98"/>
      <c r="EE11" s="98"/>
      <c r="EF11" s="98"/>
      <c r="EG11" s="92"/>
      <c r="EH11" s="98"/>
      <c r="EI11" s="98"/>
      <c r="EJ11" s="98"/>
      <c r="EK11" s="98"/>
      <c r="EL11" s="98"/>
      <c r="EM11" s="98"/>
      <c r="EN11" s="98"/>
      <c r="EO11" s="158"/>
      <c r="EP11" s="99"/>
      <c r="EQ11" s="113"/>
      <c r="ER11" s="148"/>
      <c r="ES11" s="150"/>
      <c r="ET11" s="148"/>
      <c r="EU11" s="148"/>
      <c r="EV11" s="98">
        <f t="shared" si="0"/>
        <v>318635.11</v>
      </c>
      <c r="EW11" s="125"/>
      <c r="EX11" s="91" t="s">
        <v>126</v>
      </c>
      <c r="EY11" s="98"/>
      <c r="EZ11" s="98">
        <f t="shared" si="1"/>
        <v>78520.260000000009</v>
      </c>
      <c r="FA11" s="98"/>
      <c r="FB11" s="98">
        <f t="shared" si="2"/>
        <v>32752.260000000002</v>
      </c>
      <c r="FC11" s="98">
        <f t="shared" si="3"/>
        <v>11422.26</v>
      </c>
      <c r="FD11" s="98">
        <f t="shared" si="4"/>
        <v>10080</v>
      </c>
      <c r="FE11" s="98">
        <f t="shared" si="5"/>
        <v>11250</v>
      </c>
      <c r="FF11" s="123"/>
      <c r="FG11" s="98">
        <f t="shared" si="6"/>
        <v>207362.59</v>
      </c>
      <c r="FH11" s="98">
        <f t="shared" si="7"/>
        <v>207362.59</v>
      </c>
      <c r="FI11" s="98">
        <f t="shared" si="8"/>
        <v>0</v>
      </c>
      <c r="FJ11" s="98">
        <f t="shared" si="9"/>
        <v>0</v>
      </c>
      <c r="FK11" s="98">
        <f t="shared" si="10"/>
        <v>0</v>
      </c>
      <c r="FL11" s="98">
        <f t="shared" si="11"/>
        <v>0</v>
      </c>
      <c r="FM11" s="98">
        <f t="shared" si="12"/>
        <v>0</v>
      </c>
      <c r="FN11" s="98">
        <f t="shared" si="13"/>
        <v>0</v>
      </c>
      <c r="FO11" s="98">
        <f t="shared" si="14"/>
        <v>318635.11</v>
      </c>
      <c r="FP11" s="123"/>
      <c r="FQ11" s="126"/>
      <c r="FS11" s="2">
        <f t="shared" si="15"/>
        <v>0</v>
      </c>
      <c r="FT11" s="2"/>
      <c r="FV11" s="2"/>
    </row>
    <row r="12" spans="1:178" s="1" customFormat="1" ht="13.5" customHeight="1">
      <c r="A12" s="91" t="s">
        <v>127</v>
      </c>
      <c r="B12" s="92">
        <v>8227.39</v>
      </c>
      <c r="C12" s="92"/>
      <c r="D12" s="92">
        <v>13008.79</v>
      </c>
      <c r="E12" s="92"/>
      <c r="F12" s="93"/>
      <c r="G12" s="94">
        <v>8227.39</v>
      </c>
      <c r="H12" s="97"/>
      <c r="I12" s="97"/>
      <c r="J12" s="97"/>
      <c r="K12" s="97"/>
      <c r="L12" s="130"/>
      <c r="M12" s="92">
        <v>8227.39</v>
      </c>
      <c r="N12" s="98"/>
      <c r="O12" s="101">
        <v>4864</v>
      </c>
      <c r="P12" s="136"/>
      <c r="Q12" s="148"/>
      <c r="R12" s="148"/>
      <c r="S12" s="98">
        <f>3600+7200</f>
        <v>10800</v>
      </c>
      <c r="T12" s="99"/>
      <c r="U12" s="159"/>
      <c r="V12" s="151"/>
      <c r="W12" s="123"/>
      <c r="X12" s="152"/>
      <c r="Y12" s="92"/>
      <c r="Z12" s="133"/>
      <c r="AA12" s="140"/>
      <c r="AB12" s="135"/>
      <c r="AC12" s="91"/>
      <c r="AD12" s="99"/>
      <c r="AE12" s="98"/>
      <c r="AF12" s="154"/>
      <c r="AG12" s="98"/>
      <c r="AH12" s="92">
        <v>8227.39</v>
      </c>
      <c r="AI12" s="153"/>
      <c r="AJ12" s="118">
        <v>6480</v>
      </c>
      <c r="AK12" s="123"/>
      <c r="AL12" s="110"/>
      <c r="AM12" s="92"/>
      <c r="AN12" s="110"/>
      <c r="AO12" s="98"/>
      <c r="AP12" s="92"/>
      <c r="AQ12" s="154"/>
      <c r="AR12" s="113"/>
      <c r="AS12" s="114"/>
      <c r="AT12" s="105"/>
      <c r="AU12" s="116"/>
      <c r="AV12" s="117"/>
      <c r="AW12" s="92">
        <v>8227.39</v>
      </c>
      <c r="AX12" s="98"/>
      <c r="AY12" s="98"/>
      <c r="AZ12" s="92"/>
      <c r="BA12" s="101">
        <v>5250</v>
      </c>
      <c r="BB12" s="143"/>
      <c r="BC12" s="98"/>
      <c r="BD12" s="100"/>
      <c r="BE12" s="98"/>
      <c r="BF12" s="101"/>
      <c r="BG12" s="95"/>
      <c r="BH12" s="92"/>
      <c r="BI12" s="119"/>
      <c r="BJ12" s="98"/>
      <c r="BK12" s="148"/>
      <c r="BL12" s="98"/>
      <c r="BM12" s="98"/>
      <c r="BN12" s="98"/>
      <c r="BO12" s="92">
        <v>8227.39</v>
      </c>
      <c r="BP12" s="98"/>
      <c r="BQ12" s="98">
        <f>2000+1000</f>
        <v>3000</v>
      </c>
      <c r="BR12" s="98">
        <f>15433.11</f>
        <v>15433.11</v>
      </c>
      <c r="BS12" s="98">
        <v>18630</v>
      </c>
      <c r="BT12" s="99"/>
      <c r="BU12" s="120"/>
      <c r="BV12" s="121"/>
      <c r="BW12" s="92">
        <v>8227.39</v>
      </c>
      <c r="BX12" s="122"/>
      <c r="BY12" s="98"/>
      <c r="BZ12" s="91"/>
      <c r="CA12" s="92"/>
      <c r="CB12" s="98"/>
      <c r="CC12" s="92">
        <v>8227.39</v>
      </c>
      <c r="CD12" s="98"/>
      <c r="CE12" s="92"/>
      <c r="CF12" s="98"/>
      <c r="CG12" s="98"/>
      <c r="CH12" s="98"/>
      <c r="CI12" s="92"/>
      <c r="CJ12" s="98"/>
      <c r="CK12" s="92"/>
      <c r="CL12" s="92"/>
      <c r="CM12" s="130"/>
      <c r="CN12" s="137"/>
      <c r="CO12" s="149"/>
      <c r="CP12" s="113"/>
      <c r="CQ12" s="148"/>
      <c r="CR12" s="148"/>
      <c r="CS12" s="98"/>
      <c r="CT12" s="130"/>
      <c r="CU12" s="130"/>
      <c r="CV12" s="157"/>
      <c r="CW12" s="98"/>
      <c r="CX12" s="98"/>
      <c r="CY12" s="92"/>
      <c r="CZ12" s="98"/>
      <c r="DA12" s="98"/>
      <c r="DB12" s="98"/>
      <c r="DC12" s="98"/>
      <c r="DD12" s="98"/>
      <c r="DE12" s="98"/>
      <c r="DF12" s="98"/>
      <c r="DG12" s="98"/>
      <c r="DH12" s="119"/>
      <c r="DI12" s="92"/>
      <c r="DJ12" s="98"/>
      <c r="DK12" s="98"/>
      <c r="DL12" s="98"/>
      <c r="DM12" s="98"/>
      <c r="DN12" s="98"/>
      <c r="DO12" s="98"/>
      <c r="DP12" s="98"/>
      <c r="DQ12" s="98"/>
      <c r="DR12" s="95"/>
      <c r="DS12" s="92"/>
      <c r="DT12" s="98"/>
      <c r="DU12" s="98"/>
      <c r="DV12" s="98"/>
      <c r="DW12" s="98"/>
      <c r="DX12" s="98"/>
      <c r="DY12" s="98"/>
      <c r="DZ12" s="98"/>
      <c r="EA12" s="98"/>
      <c r="EB12" s="92"/>
      <c r="EC12" s="98"/>
      <c r="ED12" s="98"/>
      <c r="EE12" s="98"/>
      <c r="EF12" s="98"/>
      <c r="EG12" s="92"/>
      <c r="EH12" s="98"/>
      <c r="EI12" s="98"/>
      <c r="EJ12" s="98"/>
      <c r="EK12" s="98"/>
      <c r="EL12" s="98"/>
      <c r="EM12" s="98"/>
      <c r="EN12" s="98"/>
      <c r="EO12" s="160"/>
      <c r="EP12" s="99"/>
      <c r="EQ12" s="113"/>
      <c r="ER12" s="148"/>
      <c r="ES12" s="150"/>
      <c r="ET12" s="148"/>
      <c r="EU12" s="148"/>
      <c r="EV12" s="98">
        <f t="shared" si="0"/>
        <v>143285.02000000002</v>
      </c>
      <c r="EW12" s="125"/>
      <c r="EX12" s="91" t="s">
        <v>127</v>
      </c>
      <c r="EY12" s="98"/>
      <c r="EZ12" s="98">
        <f t="shared" si="1"/>
        <v>78827.909999999989</v>
      </c>
      <c r="FA12" s="98"/>
      <c r="FB12" s="98">
        <f t="shared" si="2"/>
        <v>30394</v>
      </c>
      <c r="FC12" s="98">
        <f t="shared" si="3"/>
        <v>4864</v>
      </c>
      <c r="FD12" s="98">
        <f t="shared" si="4"/>
        <v>17280</v>
      </c>
      <c r="FE12" s="98">
        <f t="shared" si="5"/>
        <v>8250</v>
      </c>
      <c r="FF12" s="123"/>
      <c r="FG12" s="98">
        <f t="shared" si="6"/>
        <v>34063.11</v>
      </c>
      <c r="FH12" s="98">
        <f t="shared" si="7"/>
        <v>15433.11</v>
      </c>
      <c r="FI12" s="98">
        <f t="shared" si="8"/>
        <v>18630</v>
      </c>
      <c r="FJ12" s="98">
        <f t="shared" si="9"/>
        <v>0</v>
      </c>
      <c r="FK12" s="98">
        <f t="shared" si="10"/>
        <v>0</v>
      </c>
      <c r="FL12" s="98">
        <f t="shared" si="11"/>
        <v>0</v>
      </c>
      <c r="FM12" s="98">
        <f t="shared" si="12"/>
        <v>0</v>
      </c>
      <c r="FN12" s="98">
        <f t="shared" si="13"/>
        <v>0</v>
      </c>
      <c r="FO12" s="98">
        <f t="shared" si="14"/>
        <v>143285.01999999999</v>
      </c>
      <c r="FP12" s="123"/>
      <c r="FQ12" s="126"/>
      <c r="FS12" s="2">
        <f t="shared" si="15"/>
        <v>0</v>
      </c>
      <c r="FT12" s="2"/>
    </row>
    <row r="13" spans="1:178" s="1" customFormat="1" ht="13.5" customHeight="1">
      <c r="A13" s="91" t="s">
        <v>128</v>
      </c>
      <c r="B13" s="92"/>
      <c r="C13" s="92">
        <v>11000</v>
      </c>
      <c r="D13" s="92"/>
      <c r="E13" s="92">
        <v>11000</v>
      </c>
      <c r="F13" s="112"/>
      <c r="G13" s="94"/>
      <c r="H13" s="97">
        <v>11000</v>
      </c>
      <c r="I13" s="97"/>
      <c r="J13" s="97"/>
      <c r="K13" s="97"/>
      <c r="L13" s="97"/>
      <c r="M13" s="92"/>
      <c r="N13" s="98">
        <v>11000</v>
      </c>
      <c r="O13" s="101">
        <v>5373.02</v>
      </c>
      <c r="Q13" s="148"/>
      <c r="R13" s="148"/>
      <c r="S13" s="98"/>
      <c r="T13" s="99"/>
      <c r="U13" s="159"/>
      <c r="V13" s="105"/>
      <c r="W13" s="112"/>
      <c r="X13" s="132"/>
      <c r="Y13" s="121"/>
      <c r="Z13" s="133"/>
      <c r="AA13" s="140"/>
      <c r="AB13" s="161"/>
      <c r="AC13" s="91"/>
      <c r="AD13" s="98"/>
      <c r="AE13" s="98"/>
      <c r="AF13" s="154"/>
      <c r="AG13" s="162"/>
      <c r="AH13" s="92"/>
      <c r="AI13" s="98">
        <v>11000</v>
      </c>
      <c r="AJ13" s="118">
        <v>6480</v>
      </c>
      <c r="AK13" s="123"/>
      <c r="AL13" s="110"/>
      <c r="AM13" s="110"/>
      <c r="AN13" s="110"/>
      <c r="AO13" s="98"/>
      <c r="AP13" s="92"/>
      <c r="AQ13" s="154"/>
      <c r="AR13" s="113"/>
      <c r="AS13" s="114"/>
      <c r="AT13" s="105"/>
      <c r="AU13" s="114"/>
      <c r="AV13" s="117"/>
      <c r="AW13" s="92"/>
      <c r="AX13" s="98">
        <v>11000</v>
      </c>
      <c r="AY13" s="98"/>
      <c r="AZ13" s="92"/>
      <c r="BA13" s="101">
        <v>5250</v>
      </c>
      <c r="BB13" s="143"/>
      <c r="BC13" s="98"/>
      <c r="BD13" s="100"/>
      <c r="BE13" s="98"/>
      <c r="BF13" s="98"/>
      <c r="BG13" s="95"/>
      <c r="BH13" s="98"/>
      <c r="BI13" s="119"/>
      <c r="BJ13" s="98"/>
      <c r="BK13" s="98"/>
      <c r="BL13" s="98"/>
      <c r="BM13" s="98"/>
      <c r="BN13" s="98"/>
      <c r="BO13" s="92"/>
      <c r="BP13" s="98">
        <v>11000</v>
      </c>
      <c r="BQ13" s="98"/>
      <c r="BR13" s="98">
        <v>6934.4</v>
      </c>
      <c r="BS13" s="98"/>
      <c r="BT13" s="99"/>
      <c r="BU13" s="120"/>
      <c r="BV13" s="121"/>
      <c r="BW13" s="92"/>
      <c r="BX13" s="163">
        <v>11000</v>
      </c>
      <c r="BY13" s="98"/>
      <c r="BZ13" s="91"/>
      <c r="CA13" s="92"/>
      <c r="CB13" s="98"/>
      <c r="CC13" s="92"/>
      <c r="CD13" s="98">
        <v>11000</v>
      </c>
      <c r="CE13" s="92"/>
      <c r="CF13" s="98"/>
      <c r="CG13" s="98"/>
      <c r="CH13" s="98"/>
      <c r="CI13" s="92"/>
      <c r="CJ13" s="98"/>
      <c r="CK13" s="92"/>
      <c r="CL13" s="92"/>
      <c r="CM13" s="130"/>
      <c r="CN13" s="137"/>
      <c r="CO13" s="149"/>
      <c r="CP13" s="113"/>
      <c r="CQ13" s="148"/>
      <c r="CR13" s="148"/>
      <c r="CS13" s="98"/>
      <c r="CT13" s="130"/>
      <c r="CU13" s="130"/>
      <c r="CV13" s="157"/>
      <c r="CW13" s="98"/>
      <c r="CX13" s="98"/>
      <c r="CY13" s="92"/>
      <c r="CZ13" s="98"/>
      <c r="DA13" s="98"/>
      <c r="DB13" s="98"/>
      <c r="DC13" s="98"/>
      <c r="DD13" s="98"/>
      <c r="DE13" s="98"/>
      <c r="DF13" s="98"/>
      <c r="DG13" s="98"/>
      <c r="DH13" s="119"/>
      <c r="DI13" s="92"/>
      <c r="DJ13" s="98"/>
      <c r="DK13" s="98"/>
      <c r="DL13" s="98"/>
      <c r="DM13" s="98"/>
      <c r="DN13" s="98"/>
      <c r="DO13" s="98"/>
      <c r="DP13" s="98"/>
      <c r="DQ13" s="98"/>
      <c r="DR13" s="95"/>
      <c r="DS13" s="92"/>
      <c r="DT13" s="98"/>
      <c r="DU13" s="98"/>
      <c r="DV13" s="98"/>
      <c r="DW13" s="98"/>
      <c r="DX13" s="98"/>
      <c r="DY13" s="98"/>
      <c r="DZ13" s="98"/>
      <c r="EA13" s="98"/>
      <c r="EB13" s="92"/>
      <c r="EC13" s="98"/>
      <c r="ED13" s="98"/>
      <c r="EE13" s="98"/>
      <c r="EF13" s="98"/>
      <c r="EG13" s="92"/>
      <c r="EH13" s="98"/>
      <c r="EI13" s="98"/>
      <c r="EJ13" s="98"/>
      <c r="EK13" s="98"/>
      <c r="EL13" s="98"/>
      <c r="EM13" s="98"/>
      <c r="EN13" s="98"/>
      <c r="EO13" s="98"/>
      <c r="EP13" s="99"/>
      <c r="EQ13" s="113"/>
      <c r="ER13" s="148"/>
      <c r="ES13" s="150"/>
      <c r="ET13" s="148"/>
      <c r="EU13" s="164"/>
      <c r="EV13" s="98">
        <f t="shared" si="0"/>
        <v>123037.42</v>
      </c>
      <c r="EW13" s="125"/>
      <c r="EX13" s="91" t="s">
        <v>128</v>
      </c>
      <c r="EY13" s="98"/>
      <c r="EZ13" s="98">
        <f t="shared" si="1"/>
        <v>99000</v>
      </c>
      <c r="FA13" s="98"/>
      <c r="FB13" s="98">
        <f t="shared" si="2"/>
        <v>17103.02</v>
      </c>
      <c r="FC13" s="98">
        <f t="shared" si="3"/>
        <v>5373.02</v>
      </c>
      <c r="FD13" s="98">
        <f t="shared" si="4"/>
        <v>6480</v>
      </c>
      <c r="FE13" s="98">
        <f t="shared" si="5"/>
        <v>5250</v>
      </c>
      <c r="FF13" s="123"/>
      <c r="FG13" s="98">
        <f t="shared" si="6"/>
        <v>6934.4</v>
      </c>
      <c r="FH13" s="98">
        <f t="shared" si="7"/>
        <v>6934.4</v>
      </c>
      <c r="FI13" s="98">
        <f t="shared" si="8"/>
        <v>0</v>
      </c>
      <c r="FJ13" s="98">
        <f t="shared" si="9"/>
        <v>0</v>
      </c>
      <c r="FK13" s="98">
        <f t="shared" si="10"/>
        <v>0</v>
      </c>
      <c r="FL13" s="98">
        <f t="shared" si="11"/>
        <v>0</v>
      </c>
      <c r="FM13" s="98">
        <f t="shared" si="12"/>
        <v>0</v>
      </c>
      <c r="FN13" s="98">
        <f t="shared" si="13"/>
        <v>0</v>
      </c>
      <c r="FO13" s="98">
        <f t="shared" si="14"/>
        <v>123037.42</v>
      </c>
      <c r="FP13" s="123"/>
      <c r="FQ13" s="126"/>
      <c r="FS13" s="2">
        <f t="shared" si="15"/>
        <v>0</v>
      </c>
      <c r="FT13" s="2"/>
      <c r="FV13" s="2"/>
    </row>
    <row r="14" spans="1:178" s="1" customFormat="1" ht="13.5" customHeight="1">
      <c r="A14" s="91" t="s">
        <v>129</v>
      </c>
      <c r="B14" s="92">
        <v>3100</v>
      </c>
      <c r="C14" s="92"/>
      <c r="D14" s="92">
        <v>3023.77</v>
      </c>
      <c r="E14" s="92"/>
      <c r="F14" s="93"/>
      <c r="G14" s="94">
        <v>3100</v>
      </c>
      <c r="H14" s="97"/>
      <c r="I14" s="97"/>
      <c r="J14" s="97"/>
      <c r="K14" s="97"/>
      <c r="L14" s="97"/>
      <c r="M14" s="92">
        <v>3255</v>
      </c>
      <c r="N14" s="98"/>
      <c r="O14" s="130"/>
      <c r="P14" s="95"/>
      <c r="Q14" s="148"/>
      <c r="R14" s="148"/>
      <c r="S14" s="98"/>
      <c r="T14" s="99"/>
      <c r="U14" s="159"/>
      <c r="V14" s="105"/>
      <c r="W14" s="93"/>
      <c r="X14" s="132"/>
      <c r="Y14" s="121"/>
      <c r="Z14" s="133"/>
      <c r="AA14" s="108"/>
      <c r="AB14" s="135"/>
      <c r="AC14" s="91"/>
      <c r="AD14" s="98"/>
      <c r="AE14" s="98"/>
      <c r="AF14" s="154"/>
      <c r="AG14" s="91"/>
      <c r="AH14" s="92">
        <v>3100</v>
      </c>
      <c r="AI14" s="109"/>
      <c r="AJ14" s="118">
        <v>3240</v>
      </c>
      <c r="AK14" s="91"/>
      <c r="AL14" s="110"/>
      <c r="AM14" s="110"/>
      <c r="AN14" s="110"/>
      <c r="AO14" s="98"/>
      <c r="AP14" s="92"/>
      <c r="AQ14" s="154"/>
      <c r="AR14" s="113"/>
      <c r="AS14" s="114"/>
      <c r="AT14" s="105"/>
      <c r="AU14" s="114"/>
      <c r="AV14" s="117"/>
      <c r="AW14" s="92">
        <v>3100</v>
      </c>
      <c r="AX14" s="98"/>
      <c r="AY14" s="98">
        <v>4166.18</v>
      </c>
      <c r="AZ14" s="92"/>
      <c r="BA14" s="101">
        <v>5250</v>
      </c>
      <c r="BB14" s="143"/>
      <c r="BC14" s="98"/>
      <c r="BD14" s="100"/>
      <c r="BE14" s="98"/>
      <c r="BF14" s="101"/>
      <c r="BG14" s="95"/>
      <c r="BH14" s="98"/>
      <c r="BI14" s="119"/>
      <c r="BJ14" s="98"/>
      <c r="BK14" s="98"/>
      <c r="BL14" s="98"/>
      <c r="BM14" s="98"/>
      <c r="BN14" s="98"/>
      <c r="BO14" s="92">
        <v>3100</v>
      </c>
      <c r="BP14" s="98"/>
      <c r="BQ14" s="98"/>
      <c r="BR14" s="98">
        <f>3527.92+83236.12</f>
        <v>86764.04</v>
      </c>
      <c r="BS14" s="98"/>
      <c r="BT14" s="99"/>
      <c r="BU14" s="120"/>
      <c r="BV14" s="121"/>
      <c r="BW14" s="92">
        <v>3100</v>
      </c>
      <c r="BX14" s="122"/>
      <c r="BY14" s="98"/>
      <c r="BZ14" s="91"/>
      <c r="CA14" s="92"/>
      <c r="CB14" s="98"/>
      <c r="CC14" s="92">
        <v>3100</v>
      </c>
      <c r="CD14" s="98"/>
      <c r="CE14" s="92"/>
      <c r="CF14" s="98"/>
      <c r="CG14" s="98"/>
      <c r="CH14" s="98"/>
      <c r="CI14" s="92"/>
      <c r="CJ14" s="98"/>
      <c r="CK14" s="98"/>
      <c r="CL14" s="92"/>
      <c r="CM14" s="130"/>
      <c r="CN14" s="137"/>
      <c r="CO14" s="129"/>
      <c r="CP14" s="121"/>
      <c r="CQ14" s="138"/>
      <c r="CR14" s="121"/>
      <c r="CS14" s="98"/>
      <c r="CT14" s="130"/>
      <c r="CU14" s="130"/>
      <c r="CV14" s="157"/>
      <c r="CW14" s="98"/>
      <c r="CX14" s="98"/>
      <c r="CY14" s="92"/>
      <c r="CZ14" s="98"/>
      <c r="DA14" s="98"/>
      <c r="DB14" s="98"/>
      <c r="DC14" s="98"/>
      <c r="DD14" s="98"/>
      <c r="DE14" s="98"/>
      <c r="DF14" s="98"/>
      <c r="DG14" s="98"/>
      <c r="DH14" s="119"/>
      <c r="DI14" s="92"/>
      <c r="DJ14" s="98"/>
      <c r="DK14" s="98"/>
      <c r="DL14" s="98"/>
      <c r="DM14" s="98"/>
      <c r="DN14" s="98"/>
      <c r="DO14" s="98"/>
      <c r="DP14" s="98"/>
      <c r="DQ14" s="98"/>
      <c r="DR14" s="95"/>
      <c r="DS14" s="92"/>
      <c r="DT14" s="98"/>
      <c r="DU14" s="98"/>
      <c r="DV14" s="98"/>
      <c r="DW14" s="98"/>
      <c r="DX14" s="98"/>
      <c r="DY14" s="98"/>
      <c r="DZ14" s="98"/>
      <c r="EA14" s="98"/>
      <c r="EB14" s="92"/>
      <c r="EC14" s="98"/>
      <c r="ED14" s="98"/>
      <c r="EE14" s="98"/>
      <c r="EF14" s="98"/>
      <c r="EG14" s="92"/>
      <c r="EH14" s="98"/>
      <c r="EI14" s="98"/>
      <c r="EJ14" s="98"/>
      <c r="EK14" s="98"/>
      <c r="EL14" s="98"/>
      <c r="EM14" s="98"/>
      <c r="EN14" s="98"/>
      <c r="EO14" s="98"/>
      <c r="EP14" s="99"/>
      <c r="EQ14" s="98"/>
      <c r="ER14" s="98"/>
      <c r="ES14" s="98"/>
      <c r="ET14" s="98"/>
      <c r="EU14" s="98"/>
      <c r="EV14" s="98">
        <f t="shared" si="0"/>
        <v>127398.98999999999</v>
      </c>
      <c r="EW14" s="125"/>
      <c r="EX14" s="91" t="s">
        <v>129</v>
      </c>
      <c r="EY14" s="98"/>
      <c r="EZ14" s="98">
        <f t="shared" si="1"/>
        <v>27978.77</v>
      </c>
      <c r="FA14" s="98"/>
      <c r="FB14" s="98">
        <f t="shared" si="2"/>
        <v>12656.18</v>
      </c>
      <c r="FC14" s="98">
        <f t="shared" si="3"/>
        <v>4166.18</v>
      </c>
      <c r="FD14" s="98">
        <f t="shared" si="4"/>
        <v>3240</v>
      </c>
      <c r="FE14" s="98">
        <f t="shared" si="5"/>
        <v>5250</v>
      </c>
      <c r="FF14" s="123"/>
      <c r="FG14" s="98">
        <f t="shared" si="6"/>
        <v>86764.04</v>
      </c>
      <c r="FH14" s="98">
        <f t="shared" si="7"/>
        <v>86764.04</v>
      </c>
      <c r="FI14" s="98">
        <f t="shared" si="8"/>
        <v>0</v>
      </c>
      <c r="FJ14" s="98">
        <f t="shared" si="9"/>
        <v>0</v>
      </c>
      <c r="FK14" s="98">
        <f t="shared" si="10"/>
        <v>0</v>
      </c>
      <c r="FL14" s="98">
        <f t="shared" si="11"/>
        <v>0</v>
      </c>
      <c r="FM14" s="98">
        <f t="shared" si="12"/>
        <v>0</v>
      </c>
      <c r="FN14" s="98">
        <f t="shared" si="13"/>
        <v>0</v>
      </c>
      <c r="FO14" s="98">
        <f t="shared" si="14"/>
        <v>127398.98999999999</v>
      </c>
      <c r="FP14" s="123"/>
      <c r="FQ14" s="126"/>
      <c r="FS14" s="2">
        <f t="shared" si="15"/>
        <v>0</v>
      </c>
      <c r="FT14" s="2"/>
    </row>
    <row r="15" spans="1:178" s="1" customFormat="1" ht="13.5" customHeight="1">
      <c r="A15" s="91" t="s">
        <v>130</v>
      </c>
      <c r="B15" s="92"/>
      <c r="C15" s="92"/>
      <c r="D15" s="92"/>
      <c r="E15" s="92"/>
      <c r="F15" s="112"/>
      <c r="G15" s="94"/>
      <c r="H15" s="97"/>
      <c r="I15" s="97"/>
      <c r="J15" s="97"/>
      <c r="K15" s="97"/>
      <c r="L15" s="98"/>
      <c r="M15" s="92"/>
      <c r="N15" s="98"/>
      <c r="O15" s="101">
        <v>8520.68</v>
      </c>
      <c r="P15" s="95"/>
      <c r="Q15" s="148"/>
      <c r="R15" s="148"/>
      <c r="S15" s="98"/>
      <c r="T15" s="99"/>
      <c r="U15" s="154"/>
      <c r="V15" s="98"/>
      <c r="W15" s="93">
        <v>1076.2</v>
      </c>
      <c r="X15" s="98"/>
      <c r="Y15" s="165"/>
      <c r="Z15" s="93"/>
      <c r="AA15" s="165"/>
      <c r="AB15" s="135"/>
      <c r="AC15" s="91"/>
      <c r="AD15" s="92"/>
      <c r="AE15" s="98">
        <v>50000</v>
      </c>
      <c r="AF15" s="154"/>
      <c r="AG15" s="91"/>
      <c r="AH15" s="92"/>
      <c r="AI15" s="135"/>
      <c r="AJ15" s="118">
        <v>6480</v>
      </c>
      <c r="AK15" s="91"/>
      <c r="AL15" s="110"/>
      <c r="AM15" s="110"/>
      <c r="AN15" s="110"/>
      <c r="AO15" s="98"/>
      <c r="AP15" s="92"/>
      <c r="AQ15" s="154"/>
      <c r="AR15" s="113"/>
      <c r="AS15" s="114"/>
      <c r="AT15" s="105"/>
      <c r="AU15" s="114"/>
      <c r="AV15" s="117"/>
      <c r="AW15" s="92"/>
      <c r="AX15" s="98"/>
      <c r="AY15" s="98"/>
      <c r="AZ15" s="92"/>
      <c r="BA15" s="101">
        <v>5250</v>
      </c>
      <c r="BB15" s="143"/>
      <c r="BC15" s="98"/>
      <c r="BD15" s="100"/>
      <c r="BE15" s="98"/>
      <c r="BF15" s="98"/>
      <c r="BG15" s="95">
        <v>217600</v>
      </c>
      <c r="BH15" s="98"/>
      <c r="BI15" s="119"/>
      <c r="BJ15" s="98"/>
      <c r="BK15" s="98"/>
      <c r="BL15" s="98"/>
      <c r="BM15" s="98"/>
      <c r="BN15" s="98"/>
      <c r="BO15" s="92"/>
      <c r="BP15" s="98"/>
      <c r="BQ15" s="98"/>
      <c r="BR15" s="98">
        <v>180146.01</v>
      </c>
      <c r="BS15" s="98"/>
      <c r="BT15" s="99"/>
      <c r="BU15" s="120"/>
      <c r="BV15" s="121"/>
      <c r="BW15" s="92"/>
      <c r="BX15" s="122"/>
      <c r="BY15" s="91"/>
      <c r="BZ15" s="91"/>
      <c r="CA15" s="92"/>
      <c r="CB15" s="98"/>
      <c r="CC15" s="92"/>
      <c r="CD15" s="98"/>
      <c r="CE15" s="92"/>
      <c r="CF15" s="98"/>
      <c r="CG15" s="98"/>
      <c r="CH15" s="98"/>
      <c r="CI15" s="92"/>
      <c r="CJ15" s="98"/>
      <c r="CK15" s="98"/>
      <c r="CL15" s="92">
        <v>7876</v>
      </c>
      <c r="CM15" s="130"/>
      <c r="CN15" s="137"/>
      <c r="CO15" s="129"/>
      <c r="CP15" s="121"/>
      <c r="CQ15" s="138"/>
      <c r="CR15" s="121"/>
      <c r="CS15" s="98"/>
      <c r="CT15" s="130"/>
      <c r="CU15" s="98"/>
      <c r="CV15" s="157"/>
      <c r="CW15" s="98"/>
      <c r="CX15" s="98"/>
      <c r="CY15" s="92"/>
      <c r="CZ15" s="98"/>
      <c r="DA15" s="98"/>
      <c r="DB15" s="98"/>
      <c r="DC15" s="98"/>
      <c r="DD15" s="98"/>
      <c r="DE15" s="98"/>
      <c r="DF15" s="98"/>
      <c r="DG15" s="98"/>
      <c r="DH15" s="119"/>
      <c r="DI15" s="92"/>
      <c r="DJ15" s="98"/>
      <c r="DK15" s="98"/>
      <c r="DL15" s="98"/>
      <c r="DM15" s="98"/>
      <c r="DN15" s="98"/>
      <c r="DO15" s="98"/>
      <c r="DP15" s="98"/>
      <c r="DQ15" s="98"/>
      <c r="DR15" s="95"/>
      <c r="DS15" s="92"/>
      <c r="DT15" s="98"/>
      <c r="DU15" s="98"/>
      <c r="DV15" s="98"/>
      <c r="DW15" s="98"/>
      <c r="DX15" s="98"/>
      <c r="DY15" s="98"/>
      <c r="DZ15" s="98"/>
      <c r="EA15" s="98"/>
      <c r="EB15" s="92"/>
      <c r="EC15" s="98"/>
      <c r="ED15" s="98"/>
      <c r="EE15" s="98"/>
      <c r="EF15" s="98"/>
      <c r="EG15" s="92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>
        <f t="shared" si="0"/>
        <v>476948.89</v>
      </c>
      <c r="EW15" s="125"/>
      <c r="EX15" s="91" t="s">
        <v>130</v>
      </c>
      <c r="EY15" s="98"/>
      <c r="EZ15" s="98">
        <f t="shared" si="1"/>
        <v>0</v>
      </c>
      <c r="FA15" s="98"/>
      <c r="FB15" s="98">
        <f t="shared" si="2"/>
        <v>20250.68</v>
      </c>
      <c r="FC15" s="98">
        <f t="shared" si="3"/>
        <v>8520.68</v>
      </c>
      <c r="FD15" s="98">
        <f t="shared" si="4"/>
        <v>6480</v>
      </c>
      <c r="FE15" s="98">
        <f t="shared" si="5"/>
        <v>5250</v>
      </c>
      <c r="FF15" s="123"/>
      <c r="FG15" s="98">
        <f t="shared" si="6"/>
        <v>405622.01</v>
      </c>
      <c r="FH15" s="98">
        <f t="shared" si="7"/>
        <v>188022.01</v>
      </c>
      <c r="FI15" s="98">
        <f t="shared" si="8"/>
        <v>217600</v>
      </c>
      <c r="FJ15" s="98">
        <f t="shared" si="9"/>
        <v>0</v>
      </c>
      <c r="FK15" s="98">
        <f t="shared" si="10"/>
        <v>51076.2</v>
      </c>
      <c r="FL15" s="98">
        <f t="shared" si="11"/>
        <v>50000</v>
      </c>
      <c r="FM15" s="98">
        <f t="shared" si="12"/>
        <v>1076.2</v>
      </c>
      <c r="FN15" s="98">
        <f t="shared" si="13"/>
        <v>0</v>
      </c>
      <c r="FO15" s="98">
        <f t="shared" si="14"/>
        <v>476948.89</v>
      </c>
      <c r="FP15" s="123"/>
      <c r="FQ15" s="126"/>
      <c r="FS15" s="2">
        <f t="shared" si="15"/>
        <v>0</v>
      </c>
      <c r="FT15" s="2"/>
    </row>
    <row r="16" spans="1:178" s="1" customFormat="1" ht="13.5" customHeight="1">
      <c r="A16" s="91" t="s">
        <v>131</v>
      </c>
      <c r="B16" s="92"/>
      <c r="C16" s="92"/>
      <c r="D16" s="92"/>
      <c r="E16" s="92"/>
      <c r="F16" s="93"/>
      <c r="G16" s="94"/>
      <c r="H16" s="97"/>
      <c r="I16" s="97"/>
      <c r="J16" s="97"/>
      <c r="K16" s="97"/>
      <c r="L16" s="97"/>
      <c r="M16" s="92"/>
      <c r="N16" s="98"/>
      <c r="O16" s="101">
        <v>5782.02</v>
      </c>
      <c r="P16" s="95"/>
      <c r="Q16" s="148"/>
      <c r="R16" s="148"/>
      <c r="S16" s="98">
        <f>7200+3600</f>
        <v>10800</v>
      </c>
      <c r="T16" s="98"/>
      <c r="U16" s="154"/>
      <c r="V16" s="98"/>
      <c r="W16" s="93"/>
      <c r="X16" s="166"/>
      <c r="Y16" s="165"/>
      <c r="Z16" s="91"/>
      <c r="AA16" s="165"/>
      <c r="AB16" s="167"/>
      <c r="AC16" s="98"/>
      <c r="AD16" s="168"/>
      <c r="AE16" s="98"/>
      <c r="AF16" s="154"/>
      <c r="AG16" s="91"/>
      <c r="AH16" s="92"/>
      <c r="AI16" s="91"/>
      <c r="AJ16" s="118">
        <v>9720</v>
      </c>
      <c r="AK16" s="98"/>
      <c r="AL16" s="110"/>
      <c r="AM16" s="110"/>
      <c r="AN16" s="110"/>
      <c r="AO16" s="98">
        <v>33000</v>
      </c>
      <c r="AP16" s="92">
        <v>3750</v>
      </c>
      <c r="AQ16" s="154"/>
      <c r="AR16" s="113"/>
      <c r="AS16" s="101">
        <f>600+500+500</f>
        <v>1600</v>
      </c>
      <c r="AT16" s="169"/>
      <c r="AU16" s="113"/>
      <c r="AV16" s="148"/>
      <c r="AW16" s="92"/>
      <c r="AX16" s="164"/>
      <c r="AY16" s="164"/>
      <c r="AZ16" s="170">
        <v>2100</v>
      </c>
      <c r="BA16" s="101">
        <v>5250</v>
      </c>
      <c r="BB16" s="143">
        <v>3750</v>
      </c>
      <c r="BC16" s="98"/>
      <c r="BD16" s="100"/>
      <c r="BE16" s="98"/>
      <c r="BF16" s="101"/>
      <c r="BG16" s="95"/>
      <c r="BH16" s="98"/>
      <c r="BI16" s="119"/>
      <c r="BJ16" s="98"/>
      <c r="BK16" s="98"/>
      <c r="BL16" s="98"/>
      <c r="BM16" s="98"/>
      <c r="BN16" s="98"/>
      <c r="BO16" s="92"/>
      <c r="BP16" s="98"/>
      <c r="BQ16" s="98"/>
      <c r="BR16" s="98">
        <f>3744.4+54475.19</f>
        <v>58219.590000000004</v>
      </c>
      <c r="BS16" s="91"/>
      <c r="BT16" s="99"/>
      <c r="BU16" s="120"/>
      <c r="BV16" s="129">
        <v>850</v>
      </c>
      <c r="BW16" s="92"/>
      <c r="BX16" s="122"/>
      <c r="BY16" s="91"/>
      <c r="BZ16" s="91"/>
      <c r="CA16" s="92"/>
      <c r="CB16" s="98"/>
      <c r="CC16" s="92"/>
      <c r="CD16" s="98"/>
      <c r="CE16" s="92"/>
      <c r="CF16" s="98"/>
      <c r="CG16" s="98"/>
      <c r="CH16" s="98">
        <v>3750</v>
      </c>
      <c r="CI16" s="92"/>
      <c r="CJ16" s="98"/>
      <c r="CK16" s="92">
        <v>11636.25</v>
      </c>
      <c r="CL16" s="92"/>
      <c r="CM16" s="92"/>
      <c r="CN16" s="99"/>
      <c r="CO16" s="129"/>
      <c r="CP16" s="121"/>
      <c r="CQ16" s="171"/>
      <c r="CR16" s="121">
        <v>8463</v>
      </c>
      <c r="CS16" s="98"/>
      <c r="CT16" s="98"/>
      <c r="CU16" s="98"/>
      <c r="CV16" s="98"/>
      <c r="CW16" s="98"/>
      <c r="CX16" s="98"/>
      <c r="CY16" s="92"/>
      <c r="CZ16" s="98"/>
      <c r="DA16" s="92"/>
      <c r="DB16" s="98"/>
      <c r="DC16" s="98"/>
      <c r="DD16" s="98"/>
      <c r="DE16" s="98"/>
      <c r="DF16" s="98"/>
      <c r="DG16" s="98"/>
      <c r="DH16" s="119"/>
      <c r="DI16" s="92"/>
      <c r="DJ16" s="98"/>
      <c r="DK16" s="98"/>
      <c r="DL16" s="98"/>
      <c r="DM16" s="98"/>
      <c r="DN16" s="98"/>
      <c r="DO16" s="98"/>
      <c r="DP16" s="98"/>
      <c r="DQ16" s="92"/>
      <c r="DR16" s="95"/>
      <c r="DS16" s="92"/>
      <c r="DT16" s="98"/>
      <c r="DU16" s="98"/>
      <c r="DV16" s="98"/>
      <c r="DW16" s="98"/>
      <c r="DX16" s="98"/>
      <c r="DY16" s="98"/>
      <c r="DZ16" s="98"/>
      <c r="EA16" s="98"/>
      <c r="EB16" s="92"/>
      <c r="EC16" s="98"/>
      <c r="ED16" s="98"/>
      <c r="EE16" s="98"/>
      <c r="EF16" s="98"/>
      <c r="EG16" s="92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>
        <f t="shared" si="0"/>
        <v>158670.86000000002</v>
      </c>
      <c r="EW16" s="125"/>
      <c r="EX16" s="91" t="s">
        <v>131</v>
      </c>
      <c r="EY16" s="98"/>
      <c r="EZ16" s="98">
        <f t="shared" si="1"/>
        <v>0</v>
      </c>
      <c r="FA16" s="98"/>
      <c r="FB16" s="98">
        <f t="shared" si="2"/>
        <v>89538.27</v>
      </c>
      <c r="FC16" s="98">
        <f t="shared" si="3"/>
        <v>5782.02</v>
      </c>
      <c r="FD16" s="98">
        <f t="shared" si="4"/>
        <v>65156.25</v>
      </c>
      <c r="FE16" s="98">
        <f t="shared" si="5"/>
        <v>18600</v>
      </c>
      <c r="FF16" s="123"/>
      <c r="FG16" s="98">
        <f t="shared" si="6"/>
        <v>58219.590000000004</v>
      </c>
      <c r="FH16" s="98">
        <f t="shared" si="7"/>
        <v>58219.590000000004</v>
      </c>
      <c r="FI16" s="98">
        <f t="shared" si="8"/>
        <v>0</v>
      </c>
      <c r="FJ16" s="98">
        <f t="shared" si="9"/>
        <v>0</v>
      </c>
      <c r="FK16" s="98">
        <f t="shared" si="10"/>
        <v>10913</v>
      </c>
      <c r="FL16" s="98">
        <f t="shared" si="11"/>
        <v>10063</v>
      </c>
      <c r="FM16" s="98">
        <f t="shared" si="12"/>
        <v>0</v>
      </c>
      <c r="FN16" s="98">
        <f t="shared" si="13"/>
        <v>850</v>
      </c>
      <c r="FO16" s="98">
        <f t="shared" si="14"/>
        <v>158670.86000000002</v>
      </c>
      <c r="FP16" s="123"/>
      <c r="FQ16" s="126"/>
      <c r="FS16" s="2">
        <f t="shared" si="15"/>
        <v>0</v>
      </c>
      <c r="FT16" s="2"/>
    </row>
    <row r="17" spans="1:176" s="1" customFormat="1" ht="13.2">
      <c r="A17" s="91" t="s">
        <v>132</v>
      </c>
      <c r="B17" s="92">
        <v>8700</v>
      </c>
      <c r="C17" s="92"/>
      <c r="D17" s="92">
        <v>8493.49</v>
      </c>
      <c r="E17" s="92"/>
      <c r="F17" s="93"/>
      <c r="G17" s="94">
        <v>8700</v>
      </c>
      <c r="H17" s="97"/>
      <c r="I17" s="97"/>
      <c r="J17" s="97"/>
      <c r="K17" s="97"/>
      <c r="L17" s="98"/>
      <c r="M17" s="92">
        <v>8700</v>
      </c>
      <c r="N17" s="98"/>
      <c r="O17" s="101">
        <v>5412.3</v>
      </c>
      <c r="P17" s="172"/>
      <c r="Q17" s="148"/>
      <c r="R17" s="148"/>
      <c r="S17" s="98"/>
      <c r="T17" s="98"/>
      <c r="U17" s="108">
        <v>12023</v>
      </c>
      <c r="V17" s="98">
        <v>1900</v>
      </c>
      <c r="W17" s="93"/>
      <c r="X17" s="166"/>
      <c r="Y17" s="165"/>
      <c r="Z17" s="98"/>
      <c r="AA17" s="165"/>
      <c r="AB17" s="92"/>
      <c r="AC17" s="98"/>
      <c r="AD17" s="168"/>
      <c r="AE17" s="98"/>
      <c r="AF17" s="154"/>
      <c r="AG17" s="91"/>
      <c r="AH17" s="92">
        <v>12300</v>
      </c>
      <c r="AI17" s="91"/>
      <c r="AJ17" s="118">
        <v>6480</v>
      </c>
      <c r="AK17" s="98"/>
      <c r="AL17" s="110"/>
      <c r="AM17" s="92"/>
      <c r="AN17" s="110"/>
      <c r="AO17" s="98">
        <v>27000</v>
      </c>
      <c r="AP17" s="92"/>
      <c r="AQ17" s="154"/>
      <c r="AR17" s="113"/>
      <c r="AS17" s="101">
        <v>2580</v>
      </c>
      <c r="AT17" s="169"/>
      <c r="AU17" s="113"/>
      <c r="AV17" s="148"/>
      <c r="AW17" s="92">
        <v>8700</v>
      </c>
      <c r="AX17" s="164"/>
      <c r="AY17" s="164"/>
      <c r="AZ17" s="98"/>
      <c r="BA17" s="101">
        <v>5250</v>
      </c>
      <c r="BB17" s="143"/>
      <c r="BC17" s="98"/>
      <c r="BD17" s="100"/>
      <c r="BE17" s="98"/>
      <c r="BF17" s="101"/>
      <c r="BG17" s="95"/>
      <c r="BH17" s="98"/>
      <c r="BI17" s="119"/>
      <c r="BJ17" s="98"/>
      <c r="BK17" s="98"/>
      <c r="BL17" s="98"/>
      <c r="BM17" s="98"/>
      <c r="BN17" s="98"/>
      <c r="BO17" s="92">
        <v>8700</v>
      </c>
      <c r="BP17" s="98"/>
      <c r="BQ17" s="98"/>
      <c r="BR17" s="98">
        <f>134768.7+910.36</f>
        <v>135679.06</v>
      </c>
      <c r="BS17" s="98"/>
      <c r="BT17" s="99"/>
      <c r="BU17" s="120"/>
      <c r="BV17" s="121"/>
      <c r="BW17" s="92">
        <v>8700</v>
      </c>
      <c r="BX17" s="122"/>
      <c r="BY17" s="91"/>
      <c r="BZ17" s="91"/>
      <c r="CA17" s="92"/>
      <c r="CB17" s="98"/>
      <c r="CC17" s="92">
        <v>8700</v>
      </c>
      <c r="CD17" s="98"/>
      <c r="CE17" s="92"/>
      <c r="CF17" s="98"/>
      <c r="CG17" s="98"/>
      <c r="CH17" s="98"/>
      <c r="CI17" s="92">
        <v>2000</v>
      </c>
      <c r="CJ17" s="98"/>
      <c r="CK17" s="98"/>
      <c r="CL17" s="92">
        <v>19245.599999999999</v>
      </c>
      <c r="CM17" s="92"/>
      <c r="CN17" s="99"/>
      <c r="CO17" s="129"/>
      <c r="CP17" s="121"/>
      <c r="CQ17" s="138"/>
      <c r="CR17" s="121"/>
      <c r="CS17" s="98"/>
      <c r="CT17" s="98"/>
      <c r="CU17" s="98"/>
      <c r="CV17" s="98"/>
      <c r="CW17" s="98"/>
      <c r="CX17" s="98"/>
      <c r="CY17" s="92"/>
      <c r="CZ17" s="98"/>
      <c r="DA17" s="98"/>
      <c r="DB17" s="98"/>
      <c r="DC17" s="98"/>
      <c r="DD17" s="98"/>
      <c r="DE17" s="98"/>
      <c r="DF17" s="98"/>
      <c r="DG17" s="98"/>
      <c r="DH17" s="119"/>
      <c r="DI17" s="92"/>
      <c r="DJ17" s="98"/>
      <c r="DK17" s="98"/>
      <c r="DL17" s="98"/>
      <c r="DM17" s="98"/>
      <c r="DN17" s="98"/>
      <c r="DO17" s="98"/>
      <c r="DP17" s="98"/>
      <c r="DQ17" s="98"/>
      <c r="DR17" s="95"/>
      <c r="DS17" s="92"/>
      <c r="DT17" s="98"/>
      <c r="DU17" s="98"/>
      <c r="DV17" s="98"/>
      <c r="DW17" s="98"/>
      <c r="DX17" s="98"/>
      <c r="DY17" s="98"/>
      <c r="DZ17" s="98"/>
      <c r="EA17" s="98"/>
      <c r="EB17" s="92"/>
      <c r="EC17" s="98"/>
      <c r="ED17" s="98"/>
      <c r="EE17" s="98"/>
      <c r="EF17" s="98"/>
      <c r="EG17" s="92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>
        <f t="shared" si="0"/>
        <v>299263.44999999995</v>
      </c>
      <c r="EW17" s="125"/>
      <c r="EX17" s="91" t="s">
        <v>132</v>
      </c>
      <c r="EY17" s="98"/>
      <c r="EZ17" s="98">
        <f t="shared" si="1"/>
        <v>81693.489999999991</v>
      </c>
      <c r="FA17" s="98"/>
      <c r="FB17" s="98">
        <f t="shared" si="2"/>
        <v>46142.3</v>
      </c>
      <c r="FC17" s="98">
        <f t="shared" si="3"/>
        <v>5412.3</v>
      </c>
      <c r="FD17" s="98">
        <f t="shared" si="4"/>
        <v>33480</v>
      </c>
      <c r="FE17" s="98">
        <f t="shared" si="5"/>
        <v>7250</v>
      </c>
      <c r="FF17" s="123"/>
      <c r="FG17" s="98">
        <f t="shared" si="6"/>
        <v>166947.66</v>
      </c>
      <c r="FH17" s="98">
        <f t="shared" si="7"/>
        <v>166947.66</v>
      </c>
      <c r="FI17" s="98">
        <f t="shared" si="8"/>
        <v>0</v>
      </c>
      <c r="FJ17" s="98">
        <f t="shared" si="9"/>
        <v>0</v>
      </c>
      <c r="FK17" s="98">
        <f t="shared" si="10"/>
        <v>4480</v>
      </c>
      <c r="FL17" s="98">
        <f t="shared" si="11"/>
        <v>2580</v>
      </c>
      <c r="FM17" s="98">
        <f t="shared" si="12"/>
        <v>0</v>
      </c>
      <c r="FN17" s="98">
        <f t="shared" si="13"/>
        <v>1900</v>
      </c>
      <c r="FO17" s="98">
        <f t="shared" si="14"/>
        <v>299263.45</v>
      </c>
      <c r="FP17" s="123"/>
      <c r="FQ17" s="126"/>
      <c r="FS17" s="2">
        <f t="shared" si="15"/>
        <v>0</v>
      </c>
      <c r="FT17" s="2"/>
    </row>
    <row r="18" spans="1:176" s="1" customFormat="1" ht="13.2">
      <c r="A18" s="91" t="s">
        <v>133</v>
      </c>
      <c r="B18" s="129">
        <v>6512.9</v>
      </c>
      <c r="C18" s="92"/>
      <c r="D18" s="129">
        <v>6156.93</v>
      </c>
      <c r="E18" s="92"/>
      <c r="F18" s="93"/>
      <c r="G18" s="94">
        <v>6300</v>
      </c>
      <c r="H18" s="97"/>
      <c r="I18" s="97"/>
      <c r="J18" s="97"/>
      <c r="K18" s="97"/>
      <c r="L18" s="98"/>
      <c r="M18" s="129">
        <v>6300</v>
      </c>
      <c r="N18" s="98"/>
      <c r="O18" s="101">
        <v>7132.64</v>
      </c>
      <c r="P18" s="131"/>
      <c r="Q18" s="148"/>
      <c r="R18" s="148"/>
      <c r="S18" s="98"/>
      <c r="T18" s="98"/>
      <c r="U18" s="154"/>
      <c r="V18" s="98"/>
      <c r="W18" s="93"/>
      <c r="X18" s="166"/>
      <c r="Y18" s="173"/>
      <c r="Z18" s="93"/>
      <c r="AA18" s="165"/>
      <c r="AB18" s="98"/>
      <c r="AC18" s="98"/>
      <c r="AD18" s="98"/>
      <c r="AE18" s="98"/>
      <c r="AF18" s="154"/>
      <c r="AG18" s="91"/>
      <c r="AH18" s="129">
        <v>6300</v>
      </c>
      <c r="AI18" s="91"/>
      <c r="AJ18" s="118">
        <v>6480</v>
      </c>
      <c r="AK18" s="98"/>
      <c r="AL18" s="110"/>
      <c r="AM18" s="92">
        <f>4500+4500</f>
        <v>9000</v>
      </c>
      <c r="AN18" s="110">
        <v>3500</v>
      </c>
      <c r="AO18" s="98">
        <v>27000</v>
      </c>
      <c r="AP18" s="92"/>
      <c r="AQ18" s="154"/>
      <c r="AR18" s="92"/>
      <c r="AS18" s="92">
        <v>9150</v>
      </c>
      <c r="AT18" s="174"/>
      <c r="AU18" s="113"/>
      <c r="AV18" s="148"/>
      <c r="AW18" s="129">
        <v>6300</v>
      </c>
      <c r="AX18" s="164"/>
      <c r="AY18" s="164"/>
      <c r="AZ18" s="98"/>
      <c r="BA18" s="101">
        <v>5250</v>
      </c>
      <c r="BB18" s="143"/>
      <c r="BC18" s="98"/>
      <c r="BD18" s="100"/>
      <c r="BE18" s="98"/>
      <c r="BF18" s="98"/>
      <c r="BG18" s="95"/>
      <c r="BH18" s="98"/>
      <c r="BI18" s="119"/>
      <c r="BJ18" s="98"/>
      <c r="BK18" s="98"/>
      <c r="BL18" s="98"/>
      <c r="BM18" s="98"/>
      <c r="BN18" s="98"/>
      <c r="BO18" s="129">
        <v>6300</v>
      </c>
      <c r="BP18" s="98"/>
      <c r="BQ18" s="98"/>
      <c r="BR18" s="98">
        <f>36468.3+51640.38</f>
        <v>88108.68</v>
      </c>
      <c r="BS18" s="98"/>
      <c r="BT18" s="99"/>
      <c r="BU18" s="120"/>
      <c r="BV18" s="121"/>
      <c r="BW18" s="92">
        <v>6300</v>
      </c>
      <c r="BX18" s="122"/>
      <c r="BY18" s="91"/>
      <c r="BZ18" s="91"/>
      <c r="CA18" s="92"/>
      <c r="CB18" s="98">
        <f>123728.7+20632+3432</f>
        <v>147792.70000000001</v>
      </c>
      <c r="CC18" s="129">
        <v>6300</v>
      </c>
      <c r="CD18" s="98"/>
      <c r="CE18" s="92"/>
      <c r="CF18" s="98"/>
      <c r="CG18" s="98"/>
      <c r="CH18" s="98"/>
      <c r="CI18" s="92"/>
      <c r="CJ18" s="98"/>
      <c r="CK18" s="98"/>
      <c r="CL18" s="92">
        <v>13655.4</v>
      </c>
      <c r="CM18" s="92"/>
      <c r="CN18" s="99"/>
      <c r="CO18" s="129"/>
      <c r="CP18" s="121"/>
      <c r="CQ18" s="138"/>
      <c r="CR18" s="121"/>
      <c r="CS18" s="98">
        <v>1500</v>
      </c>
      <c r="CT18" s="98"/>
      <c r="CU18" s="98"/>
      <c r="CV18" s="98"/>
      <c r="CW18" s="98"/>
      <c r="CX18" s="98"/>
      <c r="CY18" s="92"/>
      <c r="CZ18" s="98"/>
      <c r="DA18" s="98"/>
      <c r="DB18" s="98"/>
      <c r="DC18" s="98"/>
      <c r="DD18" s="98"/>
      <c r="DE18" s="98"/>
      <c r="DF18" s="98"/>
      <c r="DG18" s="98"/>
      <c r="DH18" s="119"/>
      <c r="DI18" s="92"/>
      <c r="DJ18" s="98"/>
      <c r="DK18" s="98"/>
      <c r="DL18" s="98"/>
      <c r="DM18" s="98"/>
      <c r="DN18" s="98"/>
      <c r="DO18" s="98"/>
      <c r="DP18" s="98"/>
      <c r="DQ18" s="98"/>
      <c r="DR18" s="95"/>
      <c r="DS18" s="92"/>
      <c r="DT18" s="98"/>
      <c r="DU18" s="98"/>
      <c r="DV18" s="98"/>
      <c r="DW18" s="98"/>
      <c r="DX18" s="98"/>
      <c r="DY18" s="98"/>
      <c r="DZ18" s="98"/>
      <c r="EA18" s="98"/>
      <c r="EB18" s="92"/>
      <c r="EC18" s="98"/>
      <c r="ED18" s="98"/>
      <c r="EE18" s="98"/>
      <c r="EF18" s="98"/>
      <c r="EG18" s="92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>
        <f t="shared" si="0"/>
        <v>375339.25</v>
      </c>
      <c r="EW18" s="125"/>
      <c r="EX18" s="91" t="s">
        <v>133</v>
      </c>
      <c r="EY18" s="98"/>
      <c r="EZ18" s="98">
        <f t="shared" si="1"/>
        <v>56769.83</v>
      </c>
      <c r="FA18" s="98"/>
      <c r="FB18" s="98">
        <f t="shared" si="2"/>
        <v>58362.64</v>
      </c>
      <c r="FC18" s="98">
        <f t="shared" si="3"/>
        <v>7132.64</v>
      </c>
      <c r="FD18" s="98">
        <f t="shared" si="4"/>
        <v>45980</v>
      </c>
      <c r="FE18" s="98">
        <f t="shared" si="5"/>
        <v>5250</v>
      </c>
      <c r="FF18" s="123"/>
      <c r="FG18" s="98">
        <f t="shared" si="6"/>
        <v>101764.07999999999</v>
      </c>
      <c r="FH18" s="98">
        <f t="shared" si="7"/>
        <v>101764.07999999999</v>
      </c>
      <c r="FI18" s="98">
        <f t="shared" si="8"/>
        <v>0</v>
      </c>
      <c r="FJ18" s="98">
        <f t="shared" si="9"/>
        <v>0</v>
      </c>
      <c r="FK18" s="98">
        <f t="shared" si="10"/>
        <v>158442.70000000001</v>
      </c>
      <c r="FL18" s="98">
        <f t="shared" si="11"/>
        <v>9150</v>
      </c>
      <c r="FM18" s="98">
        <f t="shared" si="12"/>
        <v>0</v>
      </c>
      <c r="FN18" s="98">
        <f t="shared" si="13"/>
        <v>149292.70000000001</v>
      </c>
      <c r="FO18" s="98">
        <f t="shared" si="14"/>
        <v>375339.25</v>
      </c>
      <c r="FP18" s="123"/>
      <c r="FQ18" s="126"/>
      <c r="FS18" s="2">
        <f t="shared" si="15"/>
        <v>0</v>
      </c>
      <c r="FT18" s="2"/>
    </row>
    <row r="19" spans="1:176" s="188" customFormat="1" ht="14.4">
      <c r="A19" s="175"/>
      <c r="B19" s="175"/>
      <c r="C19" s="175"/>
      <c r="D19" s="175"/>
      <c r="E19" s="175"/>
      <c r="F19" s="176"/>
      <c r="G19" s="176"/>
      <c r="H19" s="176"/>
      <c r="I19" s="176"/>
      <c r="J19" s="176"/>
      <c r="K19" s="176"/>
      <c r="L19" s="177"/>
      <c r="M19" s="178"/>
      <c r="N19" s="178"/>
      <c r="O19" s="177"/>
      <c r="P19" s="179"/>
      <c r="Q19" s="177"/>
      <c r="R19" s="177"/>
      <c r="S19" s="177"/>
      <c r="T19" s="177"/>
      <c r="U19" s="180"/>
      <c r="V19" s="181"/>
      <c r="W19" s="123"/>
      <c r="X19" s="123"/>
      <c r="Y19" s="182"/>
      <c r="Z19" s="183"/>
      <c r="AA19" s="184"/>
      <c r="AB19" s="177"/>
      <c r="AC19" s="177"/>
      <c r="AD19" s="177"/>
      <c r="AE19" s="185"/>
      <c r="AF19" s="180"/>
      <c r="AG19" s="178"/>
      <c r="AH19" s="177"/>
      <c r="AI19" s="177"/>
      <c r="AJ19" s="177"/>
      <c r="AK19" s="177"/>
      <c r="AL19" s="183"/>
      <c r="AM19" s="183"/>
      <c r="AN19" s="183"/>
      <c r="AO19" s="183"/>
      <c r="AP19" s="186"/>
      <c r="AQ19" s="187"/>
      <c r="AR19" s="177"/>
      <c r="AS19" s="177"/>
      <c r="AT19" s="180"/>
      <c r="AU19" s="113"/>
      <c r="AV19" s="148"/>
      <c r="AX19" s="164"/>
      <c r="AY19" s="164"/>
      <c r="AZ19" s="177"/>
      <c r="BA19" s="189"/>
      <c r="BB19" s="177"/>
      <c r="BC19" s="177"/>
      <c r="BD19" s="177"/>
      <c r="BE19" s="177"/>
      <c r="BF19" s="177"/>
      <c r="BG19" s="179"/>
      <c r="BH19" s="177"/>
      <c r="BI19" s="177"/>
      <c r="BJ19" s="177"/>
      <c r="BK19" s="177"/>
      <c r="BL19" s="177"/>
      <c r="BM19" s="177"/>
      <c r="BN19" s="177"/>
      <c r="BP19" s="177"/>
      <c r="BQ19" s="177"/>
      <c r="BR19" s="177"/>
      <c r="BS19" s="177"/>
      <c r="BT19" s="180"/>
      <c r="BU19" s="120"/>
      <c r="BV19" s="121"/>
      <c r="BX19" s="122"/>
      <c r="BY19" s="175"/>
      <c r="BZ19" s="175"/>
      <c r="CA19" s="190"/>
      <c r="CB19" s="177"/>
      <c r="CC19" s="32"/>
      <c r="CD19" s="177"/>
      <c r="CE19" s="177"/>
      <c r="CF19" s="177"/>
      <c r="CG19" s="177"/>
      <c r="CH19" s="177"/>
      <c r="CI19" s="191"/>
      <c r="CJ19" s="191"/>
      <c r="CK19" s="191"/>
      <c r="CL19" s="191"/>
      <c r="CM19" s="191"/>
      <c r="CN19" s="180"/>
      <c r="CO19" s="129"/>
      <c r="CP19" s="121"/>
      <c r="CQ19" s="138"/>
      <c r="CR19" s="121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91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>
        <f t="shared" si="0"/>
        <v>0</v>
      </c>
      <c r="EW19" s="192"/>
      <c r="EX19" s="193" t="s">
        <v>64</v>
      </c>
      <c r="EY19" s="177">
        <f>SUM(EY6:EY18)</f>
        <v>0</v>
      </c>
      <c r="EZ19" s="177">
        <f>SUM(EZ6:EZ18)</f>
        <v>819246.22</v>
      </c>
      <c r="FA19" s="177">
        <f t="shared" ref="FA19:FO19" si="16">SUM(FA6:FA18)</f>
        <v>0</v>
      </c>
      <c r="FB19" s="177">
        <f t="shared" si="16"/>
        <v>950898.77000000014</v>
      </c>
      <c r="FC19" s="177">
        <f t="shared" si="16"/>
        <v>145021.01999999999</v>
      </c>
      <c r="FD19" s="177">
        <f t="shared" si="16"/>
        <v>351976.25</v>
      </c>
      <c r="FE19" s="177">
        <f t="shared" si="16"/>
        <v>453901.5</v>
      </c>
      <c r="FF19" s="177">
        <f t="shared" si="16"/>
        <v>0</v>
      </c>
      <c r="FG19" s="177">
        <f t="shared" si="16"/>
        <v>4822479.129999999</v>
      </c>
      <c r="FH19" s="177">
        <f t="shared" si="16"/>
        <v>2754846.1899999995</v>
      </c>
      <c r="FI19" s="177">
        <f t="shared" si="16"/>
        <v>1951632.94</v>
      </c>
      <c r="FJ19" s="177">
        <f t="shared" si="16"/>
        <v>116000</v>
      </c>
      <c r="FK19" s="177">
        <f t="shared" si="16"/>
        <v>1484926.02</v>
      </c>
      <c r="FL19" s="177">
        <f t="shared" si="16"/>
        <v>429535</v>
      </c>
      <c r="FM19" s="177">
        <f t="shared" si="16"/>
        <v>565322.31999999995</v>
      </c>
      <c r="FN19" s="177">
        <f t="shared" si="16"/>
        <v>490068.7</v>
      </c>
      <c r="FO19" s="177">
        <f t="shared" si="16"/>
        <v>8077550.1400000006</v>
      </c>
      <c r="FP19" s="183"/>
      <c r="FQ19" s="194"/>
      <c r="FS19" s="2"/>
      <c r="FT19" s="195"/>
    </row>
    <row r="20" spans="1:176" s="1" customFormat="1" ht="13.2">
      <c r="A20" s="91" t="s">
        <v>134</v>
      </c>
      <c r="B20" s="92">
        <v>3600</v>
      </c>
      <c r="C20" s="91"/>
      <c r="D20" s="92">
        <v>3597.41</v>
      </c>
      <c r="E20" s="91"/>
      <c r="F20" s="93"/>
      <c r="G20" s="94">
        <v>3600</v>
      </c>
      <c r="H20" s="196"/>
      <c r="I20" s="118">
        <v>7520</v>
      </c>
      <c r="J20" s="97"/>
      <c r="K20" s="97"/>
      <c r="L20" s="97"/>
      <c r="M20" s="92">
        <v>3600</v>
      </c>
      <c r="N20" s="130"/>
      <c r="O20" s="98"/>
      <c r="P20" s="98"/>
      <c r="Q20" s="98"/>
      <c r="R20" s="98"/>
      <c r="S20" s="98"/>
      <c r="T20" s="98"/>
      <c r="U20" s="99"/>
      <c r="V20" s="181"/>
      <c r="W20" s="123"/>
      <c r="X20" s="123"/>
      <c r="Y20" s="197"/>
      <c r="Z20" s="99"/>
      <c r="AA20" s="99"/>
      <c r="AB20" s="98"/>
      <c r="AC20" s="98"/>
      <c r="AD20" s="98"/>
      <c r="AE20" s="198">
        <v>21405</v>
      </c>
      <c r="AF20" s="199"/>
      <c r="AG20" s="200"/>
      <c r="AH20" s="92">
        <v>3600</v>
      </c>
      <c r="AI20" s="201"/>
      <c r="AJ20" s="98"/>
      <c r="AK20" s="98"/>
      <c r="AL20" s="123"/>
      <c r="AM20" s="123"/>
      <c r="AN20" s="123"/>
      <c r="AO20" s="123"/>
      <c r="AP20" s="92"/>
      <c r="AQ20" s="123"/>
      <c r="AR20" s="98"/>
      <c r="AS20" s="92"/>
      <c r="AT20" s="99"/>
      <c r="AU20" s="113"/>
      <c r="AV20" s="148"/>
      <c r="AW20" s="92">
        <v>3600</v>
      </c>
      <c r="AX20" s="164"/>
      <c r="AY20" s="164"/>
      <c r="AZ20" s="98"/>
      <c r="BA20" s="202">
        <v>3750</v>
      </c>
      <c r="BB20" s="98"/>
      <c r="BC20" s="98"/>
      <c r="BD20" s="98"/>
      <c r="BE20" s="98"/>
      <c r="BF20" s="98"/>
      <c r="BG20" s="95"/>
      <c r="BH20" s="98"/>
      <c r="BI20" s="98"/>
      <c r="BJ20" s="98"/>
      <c r="BK20" s="98"/>
      <c r="BL20" s="98"/>
      <c r="BM20" s="98"/>
      <c r="BN20" s="98"/>
      <c r="BO20" s="92">
        <v>3600</v>
      </c>
      <c r="BP20" s="98"/>
      <c r="BQ20" s="98"/>
      <c r="BR20" s="98"/>
      <c r="BS20" s="98"/>
      <c r="BT20" s="99"/>
      <c r="BU20" s="120"/>
      <c r="BV20" s="121"/>
      <c r="BW20" s="92">
        <v>3600</v>
      </c>
      <c r="BX20" s="122"/>
      <c r="BY20" s="91"/>
      <c r="BZ20" s="91"/>
      <c r="CA20" s="92"/>
      <c r="CB20" s="98"/>
      <c r="CC20" s="92">
        <v>3600</v>
      </c>
      <c r="CD20" s="98"/>
      <c r="CE20" s="92"/>
      <c r="CF20" s="98"/>
      <c r="CG20" s="98"/>
      <c r="CH20" s="98"/>
      <c r="CI20" s="92"/>
      <c r="CJ20" s="92"/>
      <c r="CK20" s="92"/>
      <c r="CL20" s="92"/>
      <c r="CM20" s="92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2"/>
      <c r="CZ20" s="98"/>
      <c r="DA20" s="98"/>
      <c r="DB20" s="98"/>
      <c r="DC20" s="98"/>
      <c r="DD20" s="98"/>
      <c r="DE20" s="98"/>
      <c r="DF20" s="98"/>
      <c r="DG20" s="98"/>
      <c r="DH20" s="119"/>
      <c r="DI20" s="92"/>
      <c r="DJ20" s="98"/>
      <c r="DK20" s="98"/>
      <c r="DL20" s="98"/>
      <c r="DM20" s="98"/>
      <c r="DN20" s="98"/>
      <c r="DO20" s="98"/>
      <c r="DP20" s="98"/>
      <c r="DQ20" s="98"/>
      <c r="DR20" s="98"/>
      <c r="DS20" s="92"/>
      <c r="DT20" s="98"/>
      <c r="DU20" s="98"/>
      <c r="DV20" s="98"/>
      <c r="DW20" s="98"/>
      <c r="DX20" s="98"/>
      <c r="DY20" s="98"/>
      <c r="DZ20" s="98"/>
      <c r="EA20" s="98"/>
      <c r="EB20" s="92"/>
      <c r="EC20" s="98"/>
      <c r="ED20" s="98"/>
      <c r="EE20" s="98"/>
      <c r="EF20" s="98"/>
      <c r="EG20" s="92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>
        <f t="shared" si="0"/>
        <v>65072.41</v>
      </c>
      <c r="EW20" s="125"/>
      <c r="EX20" s="91" t="s">
        <v>134</v>
      </c>
      <c r="EY20" s="98"/>
      <c r="EZ20" s="98">
        <f t="shared" si="1"/>
        <v>32397.41</v>
      </c>
      <c r="FA20" s="98"/>
      <c r="FB20" s="98">
        <f t="shared" si="2"/>
        <v>11270</v>
      </c>
      <c r="FC20" s="98">
        <f t="shared" si="3"/>
        <v>0</v>
      </c>
      <c r="FD20" s="98">
        <f t="shared" ref="FD20:FD29" si="17">S20+AJ20+AK20+AM20+AN20+AO20+CG20+CJ20+CK20</f>
        <v>0</v>
      </c>
      <c r="FE20" s="98">
        <f t="shared" ref="FE20:FE29" si="18">F20+I20+P20+Q20+R20+AL20+BQ20+BY20+AP20+AZ20+BA20+BB20+CE20+CF20+CH20+CI20</f>
        <v>11270</v>
      </c>
      <c r="FF20" s="123"/>
      <c r="FG20" s="98">
        <f t="shared" si="6"/>
        <v>0</v>
      </c>
      <c r="FH20" s="98">
        <f t="shared" si="7"/>
        <v>0</v>
      </c>
      <c r="FI20" s="98">
        <f t="shared" si="8"/>
        <v>0</v>
      </c>
      <c r="FJ20" s="98">
        <f t="shared" si="9"/>
        <v>0</v>
      </c>
      <c r="FK20" s="98">
        <f t="shared" si="10"/>
        <v>21405</v>
      </c>
      <c r="FL20" s="98">
        <f t="shared" si="11"/>
        <v>21405</v>
      </c>
      <c r="FM20" s="98">
        <f t="shared" si="12"/>
        <v>0</v>
      </c>
      <c r="FN20" s="98">
        <f t="shared" si="13"/>
        <v>0</v>
      </c>
      <c r="FO20" s="98">
        <f t="shared" si="14"/>
        <v>65072.41</v>
      </c>
      <c r="FP20" s="123"/>
      <c r="FQ20" s="126"/>
      <c r="FS20" s="2">
        <f t="shared" si="15"/>
        <v>0</v>
      </c>
      <c r="FT20" s="2"/>
    </row>
    <row r="21" spans="1:176" s="1" customFormat="1" ht="14.4">
      <c r="A21" s="91" t="s">
        <v>135</v>
      </c>
      <c r="B21" s="92">
        <v>2600</v>
      </c>
      <c r="C21" s="91"/>
      <c r="D21" s="92">
        <v>2538.1999999999998</v>
      </c>
      <c r="E21" s="91"/>
      <c r="F21" s="93"/>
      <c r="G21" s="94">
        <v>2600</v>
      </c>
      <c r="H21" s="196"/>
      <c r="I21" s="118"/>
      <c r="J21" s="97"/>
      <c r="K21" s="97"/>
      <c r="L21" s="97"/>
      <c r="M21" s="92">
        <v>2730</v>
      </c>
      <c r="N21" s="127"/>
      <c r="O21" s="98"/>
      <c r="P21" s="98"/>
      <c r="Q21" s="98"/>
      <c r="R21" s="98"/>
      <c r="S21" s="98"/>
      <c r="T21" s="101"/>
      <c r="U21" s="174"/>
      <c r="V21" s="181"/>
      <c r="W21" s="123"/>
      <c r="X21" s="123"/>
      <c r="Y21" s="203"/>
      <c r="Z21" s="92"/>
      <c r="AA21" s="174"/>
      <c r="AB21" s="92"/>
      <c r="AC21" s="98"/>
      <c r="AD21" s="98"/>
      <c r="AE21" s="204"/>
      <c r="AF21" s="98"/>
      <c r="AG21" s="98"/>
      <c r="AH21" s="92">
        <v>2600</v>
      </c>
      <c r="AI21" s="98"/>
      <c r="AJ21" s="98"/>
      <c r="AK21" s="98"/>
      <c r="AL21" s="123"/>
      <c r="AM21" s="123"/>
      <c r="AN21" s="123"/>
      <c r="AO21" s="123"/>
      <c r="AP21" s="92"/>
      <c r="AQ21" s="123"/>
      <c r="AR21" s="98"/>
      <c r="AS21" s="92"/>
      <c r="AT21" s="98"/>
      <c r="AU21" s="98"/>
      <c r="AV21" s="98"/>
      <c r="AW21" s="92">
        <v>2600</v>
      </c>
      <c r="AX21" s="98"/>
      <c r="AY21" s="98"/>
      <c r="AZ21" s="92"/>
      <c r="BA21" s="202">
        <v>3750</v>
      </c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2">
        <v>2600</v>
      </c>
      <c r="BP21" s="98"/>
      <c r="BQ21" s="98"/>
      <c r="BR21" s="98"/>
      <c r="BS21" s="98"/>
      <c r="BT21" s="99"/>
      <c r="BU21" s="120"/>
      <c r="BV21" s="121"/>
      <c r="BW21" s="92">
        <v>2600</v>
      </c>
      <c r="BX21" s="122"/>
      <c r="BY21" s="91"/>
      <c r="BZ21" s="91"/>
      <c r="CA21" s="92"/>
      <c r="CB21" s="98"/>
      <c r="CC21" s="92">
        <v>2600</v>
      </c>
      <c r="CD21" s="98"/>
      <c r="CE21" s="92"/>
      <c r="CF21" s="98"/>
      <c r="CG21" s="98"/>
      <c r="CH21" s="98"/>
      <c r="CI21" s="92"/>
      <c r="CJ21" s="92"/>
      <c r="CK21" s="92"/>
      <c r="CL21" s="92"/>
      <c r="CM21" s="92"/>
      <c r="CN21" s="98"/>
      <c r="CO21" s="98"/>
      <c r="CP21" s="98"/>
      <c r="CQ21" s="98">
        <v>41062</v>
      </c>
      <c r="CR21" s="98"/>
      <c r="CS21" s="98"/>
      <c r="CT21" s="98"/>
      <c r="CU21" s="98"/>
      <c r="CV21" s="98"/>
      <c r="CW21" s="98"/>
      <c r="CY21" s="92"/>
      <c r="CZ21" s="98"/>
      <c r="DA21" s="98"/>
      <c r="DB21" s="98"/>
      <c r="DC21" s="98"/>
      <c r="DD21" s="98"/>
      <c r="DE21" s="98"/>
      <c r="DF21" s="98"/>
      <c r="DG21" s="98"/>
      <c r="DH21" s="119"/>
      <c r="DI21" s="92"/>
      <c r="DJ21" s="98"/>
      <c r="DK21" s="98"/>
      <c r="DL21" s="98"/>
      <c r="DM21" s="98"/>
      <c r="DN21" s="98"/>
      <c r="DO21" s="98"/>
      <c r="DP21" s="98"/>
      <c r="DQ21" s="98"/>
      <c r="DR21" s="98"/>
      <c r="DS21" s="92"/>
      <c r="DT21" s="98"/>
      <c r="DU21" s="98"/>
      <c r="DV21" s="98"/>
      <c r="DW21" s="98"/>
      <c r="DX21" s="98"/>
      <c r="DY21" s="98"/>
      <c r="DZ21" s="98"/>
      <c r="EA21" s="98"/>
      <c r="EB21" s="92"/>
      <c r="EC21" s="98"/>
      <c r="ED21" s="98"/>
      <c r="EE21" s="98"/>
      <c r="EF21" s="98"/>
      <c r="EG21" s="92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>
        <f t="shared" si="0"/>
        <v>68280.2</v>
      </c>
      <c r="EW21" s="125"/>
      <c r="EX21" s="91" t="s">
        <v>135</v>
      </c>
      <c r="EY21" s="98"/>
      <c r="EZ21" s="98">
        <f t="shared" si="1"/>
        <v>23468.2</v>
      </c>
      <c r="FA21" s="98"/>
      <c r="FB21" s="98">
        <f t="shared" si="2"/>
        <v>3750</v>
      </c>
      <c r="FC21" s="98">
        <f t="shared" si="3"/>
        <v>0</v>
      </c>
      <c r="FD21" s="98">
        <f t="shared" si="17"/>
        <v>0</v>
      </c>
      <c r="FE21" s="98">
        <f t="shared" si="18"/>
        <v>3750</v>
      </c>
      <c r="FF21" s="123"/>
      <c r="FG21" s="98">
        <f t="shared" si="6"/>
        <v>0</v>
      </c>
      <c r="FH21" s="98">
        <f t="shared" si="7"/>
        <v>0</v>
      </c>
      <c r="FI21" s="98">
        <f t="shared" si="8"/>
        <v>0</v>
      </c>
      <c r="FJ21" s="98">
        <f t="shared" si="9"/>
        <v>0</v>
      </c>
      <c r="FK21" s="98">
        <f t="shared" si="10"/>
        <v>41062</v>
      </c>
      <c r="FL21" s="98">
        <f t="shared" si="11"/>
        <v>41062</v>
      </c>
      <c r="FM21" s="98">
        <f t="shared" si="12"/>
        <v>0</v>
      </c>
      <c r="FN21" s="98">
        <f t="shared" si="13"/>
        <v>0</v>
      </c>
      <c r="FO21" s="98">
        <f t="shared" si="14"/>
        <v>68280.2</v>
      </c>
      <c r="FP21" s="123"/>
      <c r="FQ21" s="126"/>
      <c r="FS21" s="2">
        <f t="shared" si="15"/>
        <v>0</v>
      </c>
      <c r="FT21" s="2"/>
    </row>
    <row r="22" spans="1:176" s="1" customFormat="1" ht="14.4">
      <c r="A22" s="91" t="s">
        <v>136</v>
      </c>
      <c r="B22" s="92">
        <v>3600</v>
      </c>
      <c r="C22" s="91"/>
      <c r="D22" s="92">
        <v>3600</v>
      </c>
      <c r="E22" s="91"/>
      <c r="F22" s="93"/>
      <c r="G22" s="94">
        <v>3600</v>
      </c>
      <c r="H22" s="196"/>
      <c r="I22" s="118"/>
      <c r="J22" s="97">
        <v>133784</v>
      </c>
      <c r="K22" s="97"/>
      <c r="L22" s="97"/>
      <c r="M22" s="92">
        <v>3600</v>
      </c>
      <c r="N22" s="127"/>
      <c r="O22" s="98"/>
      <c r="P22" s="98"/>
      <c r="Q22" s="98"/>
      <c r="R22" s="98"/>
      <c r="S22" s="98"/>
      <c r="T22" s="101"/>
      <c r="U22" s="91"/>
      <c r="V22" s="99"/>
      <c r="W22" s="93"/>
      <c r="X22" s="205"/>
      <c r="Y22" s="123"/>
      <c r="Z22" s="98"/>
      <c r="AA22" s="99"/>
      <c r="AB22" s="98"/>
      <c r="AC22" s="98"/>
      <c r="AD22" s="98"/>
      <c r="AE22" s="204"/>
      <c r="AF22" s="110"/>
      <c r="AG22" s="110"/>
      <c r="AH22" s="92">
        <v>3600</v>
      </c>
      <c r="AI22" s="110"/>
      <c r="AJ22" s="98"/>
      <c r="AK22" s="98"/>
      <c r="AL22" s="123"/>
      <c r="AM22" s="123"/>
      <c r="AN22" s="123"/>
      <c r="AO22" s="123">
        <v>17500</v>
      </c>
      <c r="AP22" s="92"/>
      <c r="AQ22" s="123"/>
      <c r="AR22" s="98"/>
      <c r="AS22" s="92"/>
      <c r="AT22" s="98"/>
      <c r="AU22" s="98"/>
      <c r="AV22" s="98"/>
      <c r="AW22" s="92">
        <v>3600</v>
      </c>
      <c r="AX22" s="98"/>
      <c r="AY22" s="98"/>
      <c r="AZ22" s="92"/>
      <c r="BA22" s="202">
        <v>3750</v>
      </c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2">
        <v>3600</v>
      </c>
      <c r="BP22" s="98"/>
      <c r="BQ22" s="98"/>
      <c r="BR22" s="98"/>
      <c r="BS22" s="98"/>
      <c r="BT22" s="202"/>
      <c r="BU22" s="92">
        <f>4670+31440</f>
        <v>36110</v>
      </c>
      <c r="BV22" s="121"/>
      <c r="BW22" s="92">
        <v>3600</v>
      </c>
      <c r="BX22" s="122"/>
      <c r="BY22" s="91"/>
      <c r="BZ22" s="91"/>
      <c r="CA22" s="92"/>
      <c r="CB22" s="98"/>
      <c r="CC22" s="92">
        <v>3600</v>
      </c>
      <c r="CD22" s="98"/>
      <c r="CE22" s="92"/>
      <c r="CF22" s="98"/>
      <c r="CG22" s="98"/>
      <c r="CH22" s="98"/>
      <c r="CI22" s="92"/>
      <c r="CJ22" s="92"/>
      <c r="CK22" s="92"/>
      <c r="CL22" s="92"/>
      <c r="CM22" s="92"/>
      <c r="CN22" s="98">
        <v>48545</v>
      </c>
      <c r="CO22" s="98"/>
      <c r="CP22" s="98"/>
      <c r="CQ22" s="98"/>
      <c r="CR22" s="98"/>
      <c r="CS22" s="99"/>
      <c r="CT22" s="98"/>
      <c r="CU22" s="98"/>
      <c r="CV22" s="98"/>
      <c r="CW22" s="98"/>
      <c r="CX22" s="98"/>
      <c r="CY22" s="92"/>
      <c r="CZ22" s="98"/>
      <c r="DA22" s="98"/>
      <c r="DB22" s="98"/>
      <c r="DC22" s="98"/>
      <c r="DD22" s="98"/>
      <c r="DE22" s="98"/>
      <c r="DF22" s="98"/>
      <c r="DG22" s="98"/>
      <c r="DH22" s="119"/>
      <c r="DI22" s="92"/>
      <c r="DJ22" s="98"/>
      <c r="DK22" s="98"/>
      <c r="DL22" s="98"/>
      <c r="DM22" s="98"/>
      <c r="DN22" s="98"/>
      <c r="DO22" s="98"/>
      <c r="DP22" s="98"/>
      <c r="DQ22" s="98"/>
      <c r="DR22" s="98"/>
      <c r="DS22" s="92"/>
      <c r="DT22" s="98"/>
      <c r="DU22" s="98"/>
      <c r="DV22" s="98"/>
      <c r="DW22" s="98"/>
      <c r="DX22" s="98"/>
      <c r="DY22" s="98"/>
      <c r="DZ22" s="98"/>
      <c r="EA22" s="98"/>
      <c r="EB22" s="92"/>
      <c r="EC22" s="98"/>
      <c r="ED22" s="98"/>
      <c r="EE22" s="98"/>
      <c r="EF22" s="98"/>
      <c r="EG22" s="92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>
        <f t="shared" si="0"/>
        <v>272089</v>
      </c>
      <c r="EW22" s="125"/>
      <c r="EX22" s="91" t="s">
        <v>136</v>
      </c>
      <c r="EY22" s="98"/>
      <c r="EZ22" s="98">
        <f t="shared" si="1"/>
        <v>32400</v>
      </c>
      <c r="FA22" s="98"/>
      <c r="FB22" s="98">
        <f t="shared" si="2"/>
        <v>21250</v>
      </c>
      <c r="FC22" s="98">
        <f t="shared" si="3"/>
        <v>0</v>
      </c>
      <c r="FD22" s="98">
        <f t="shared" si="17"/>
        <v>17500</v>
      </c>
      <c r="FE22" s="98">
        <f t="shared" si="18"/>
        <v>3750</v>
      </c>
      <c r="FF22" s="123"/>
      <c r="FG22" s="98">
        <f t="shared" si="6"/>
        <v>133784</v>
      </c>
      <c r="FH22" s="98">
        <f t="shared" si="7"/>
        <v>0</v>
      </c>
      <c r="FI22" s="98">
        <f t="shared" si="8"/>
        <v>133784</v>
      </c>
      <c r="FJ22" s="98">
        <f t="shared" si="9"/>
        <v>0</v>
      </c>
      <c r="FK22" s="98">
        <f t="shared" si="10"/>
        <v>84655</v>
      </c>
      <c r="FL22" s="98">
        <f t="shared" si="11"/>
        <v>0</v>
      </c>
      <c r="FM22" s="98">
        <f t="shared" si="12"/>
        <v>84655</v>
      </c>
      <c r="FN22" s="98">
        <f t="shared" si="13"/>
        <v>0</v>
      </c>
      <c r="FO22" s="98">
        <f t="shared" si="14"/>
        <v>272089</v>
      </c>
      <c r="FP22" s="123"/>
      <c r="FQ22" s="126"/>
      <c r="FS22" s="2">
        <f t="shared" si="15"/>
        <v>0</v>
      </c>
      <c r="FT22" s="2"/>
    </row>
    <row r="23" spans="1:176" s="1" customFormat="1" ht="14.4">
      <c r="A23" s="91" t="s">
        <v>137</v>
      </c>
      <c r="B23" s="92">
        <v>6200</v>
      </c>
      <c r="C23" s="91"/>
      <c r="D23" s="92">
        <v>6052.16</v>
      </c>
      <c r="E23" s="91"/>
      <c r="F23" s="93"/>
      <c r="G23" s="94">
        <v>6200</v>
      </c>
      <c r="H23" s="196"/>
      <c r="I23" s="118"/>
      <c r="J23" s="97"/>
      <c r="K23" s="97"/>
      <c r="L23" s="97"/>
      <c r="M23" s="92">
        <v>6200</v>
      </c>
      <c r="N23" s="127"/>
      <c r="O23" s="98"/>
      <c r="P23" s="98"/>
      <c r="Q23" s="98"/>
      <c r="R23" s="98"/>
      <c r="S23" s="98"/>
      <c r="T23" s="98">
        <v>97681</v>
      </c>
      <c r="U23" s="92"/>
      <c r="V23" s="99"/>
      <c r="W23" s="93"/>
      <c r="X23" s="98"/>
      <c r="Y23" s="123"/>
      <c r="Z23" s="110"/>
      <c r="AA23" s="110"/>
      <c r="AB23" s="110"/>
      <c r="AC23" s="98"/>
      <c r="AD23" s="98"/>
      <c r="AE23" s="204"/>
      <c r="AF23" s="110"/>
      <c r="AG23" s="93"/>
      <c r="AH23" s="92">
        <v>6200</v>
      </c>
      <c r="AI23" s="110"/>
      <c r="AJ23" s="98"/>
      <c r="AK23" s="98"/>
      <c r="AL23" s="123"/>
      <c r="AM23" s="123"/>
      <c r="AN23" s="123"/>
      <c r="AO23" s="98"/>
      <c r="AP23" s="92"/>
      <c r="AQ23" s="98"/>
      <c r="AR23" s="98"/>
      <c r="AS23" s="92"/>
      <c r="AT23" s="98"/>
      <c r="AU23" s="98"/>
      <c r="AV23" s="98"/>
      <c r="AW23" s="92">
        <v>6200</v>
      </c>
      <c r="AX23" s="98"/>
      <c r="AY23" s="98"/>
      <c r="AZ23" s="92"/>
      <c r="BA23" s="202">
        <v>3750</v>
      </c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2">
        <v>6200</v>
      </c>
      <c r="BP23" s="98"/>
      <c r="BQ23" s="98"/>
      <c r="BR23" s="98"/>
      <c r="BS23" s="98"/>
      <c r="BT23" s="202">
        <v>47377</v>
      </c>
      <c r="BU23" s="92"/>
      <c r="BV23" s="121"/>
      <c r="BW23" s="92">
        <v>6200</v>
      </c>
      <c r="BX23" s="122"/>
      <c r="BY23" s="91"/>
      <c r="BZ23" s="91"/>
      <c r="CA23" s="92"/>
      <c r="CB23" s="98"/>
      <c r="CC23" s="92">
        <v>6200</v>
      </c>
      <c r="CD23" s="98"/>
      <c r="CE23" s="92"/>
      <c r="CF23" s="98"/>
      <c r="CG23" s="98"/>
      <c r="CH23" s="98"/>
      <c r="CI23" s="92"/>
      <c r="CJ23" s="92"/>
      <c r="CK23" s="92"/>
      <c r="CL23" s="92"/>
      <c r="CM23" s="92"/>
      <c r="CN23" s="98"/>
      <c r="CO23" s="98"/>
      <c r="CP23" s="98"/>
      <c r="CQ23" s="98"/>
      <c r="CR23" s="98"/>
      <c r="CS23" s="99"/>
      <c r="CT23" s="98"/>
      <c r="CU23" s="98"/>
      <c r="CV23" s="98"/>
      <c r="CW23" s="98"/>
      <c r="CX23" s="98"/>
      <c r="CY23" s="92"/>
      <c r="CZ23" s="98"/>
      <c r="DA23" s="98"/>
      <c r="DB23" s="98"/>
      <c r="DC23" s="98"/>
      <c r="DD23" s="98"/>
      <c r="DE23" s="98"/>
      <c r="DF23" s="98"/>
      <c r="DG23" s="98"/>
      <c r="DH23" s="119"/>
      <c r="DI23" s="92"/>
      <c r="DJ23" s="98"/>
      <c r="DK23" s="98"/>
      <c r="DL23" s="98"/>
      <c r="DM23" s="98"/>
      <c r="DN23" s="98"/>
      <c r="DO23" s="98"/>
      <c r="DP23" s="98"/>
      <c r="DQ23" s="98"/>
      <c r="DR23" s="98"/>
      <c r="DS23" s="92"/>
      <c r="DT23" s="98"/>
      <c r="DU23" s="98"/>
      <c r="DV23" s="98"/>
      <c r="DW23" s="98"/>
      <c r="DX23" s="98"/>
      <c r="DY23" s="98"/>
      <c r="DZ23" s="98"/>
      <c r="EA23" s="98"/>
      <c r="EB23" s="92"/>
      <c r="EC23" s="98"/>
      <c r="ED23" s="98"/>
      <c r="EE23" s="98"/>
      <c r="EF23" s="98"/>
      <c r="EG23" s="92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2"/>
      <c r="ET23" s="98"/>
      <c r="EU23" s="98"/>
      <c r="EV23" s="98">
        <f t="shared" si="0"/>
        <v>204460.16</v>
      </c>
      <c r="EW23" s="125"/>
      <c r="EX23" s="91" t="s">
        <v>137</v>
      </c>
      <c r="EY23" s="98"/>
      <c r="EZ23" s="98">
        <f t="shared" si="1"/>
        <v>55652.160000000003</v>
      </c>
      <c r="FA23" s="98"/>
      <c r="FB23" s="98">
        <f t="shared" si="2"/>
        <v>3750</v>
      </c>
      <c r="FC23" s="98">
        <f t="shared" si="3"/>
        <v>0</v>
      </c>
      <c r="FD23" s="98">
        <f t="shared" si="17"/>
        <v>0</v>
      </c>
      <c r="FE23" s="98">
        <f t="shared" si="18"/>
        <v>3750</v>
      </c>
      <c r="FF23" s="123"/>
      <c r="FG23" s="98">
        <f t="shared" si="6"/>
        <v>97681</v>
      </c>
      <c r="FH23" s="98">
        <f t="shared" si="7"/>
        <v>0</v>
      </c>
      <c r="FI23" s="98">
        <f t="shared" si="8"/>
        <v>97681</v>
      </c>
      <c r="FJ23" s="98">
        <f t="shared" si="9"/>
        <v>0</v>
      </c>
      <c r="FK23" s="98">
        <f t="shared" si="10"/>
        <v>47377</v>
      </c>
      <c r="FL23" s="98">
        <f t="shared" si="11"/>
        <v>0</v>
      </c>
      <c r="FM23" s="98">
        <f t="shared" si="12"/>
        <v>47377</v>
      </c>
      <c r="FN23" s="98">
        <f t="shared" si="13"/>
        <v>0</v>
      </c>
      <c r="FO23" s="98">
        <f t="shared" si="14"/>
        <v>204460.16</v>
      </c>
      <c r="FP23" s="123"/>
      <c r="FQ23" s="126"/>
      <c r="FS23" s="2">
        <f t="shared" si="15"/>
        <v>0</v>
      </c>
      <c r="FT23" s="2"/>
    </row>
    <row r="24" spans="1:176" ht="13.2">
      <c r="A24" s="113" t="s">
        <v>138</v>
      </c>
      <c r="B24" s="92">
        <v>1691.62</v>
      </c>
      <c r="C24" s="113"/>
      <c r="D24" s="92">
        <v>3600</v>
      </c>
      <c r="E24" s="113"/>
      <c r="F24" s="93"/>
      <c r="G24" s="94">
        <v>3600</v>
      </c>
      <c r="H24" s="206"/>
      <c r="I24" s="118"/>
      <c r="J24" s="93"/>
      <c r="K24" s="93"/>
      <c r="L24" s="93">
        <v>89136</v>
      </c>
      <c r="M24" s="92">
        <v>3600</v>
      </c>
      <c r="N24" s="127"/>
      <c r="O24" s="92"/>
      <c r="P24" s="92"/>
      <c r="Q24" s="92"/>
      <c r="R24" s="92"/>
      <c r="S24" s="98"/>
      <c r="T24" s="92"/>
      <c r="U24" s="92"/>
      <c r="V24" s="174"/>
      <c r="W24" s="93"/>
      <c r="X24" s="101"/>
      <c r="Y24" s="207"/>
      <c r="Z24" s="92"/>
      <c r="AA24" s="92"/>
      <c r="AB24" s="92"/>
      <c r="AC24" s="92"/>
      <c r="AD24" s="92">
        <v>81789</v>
      </c>
      <c r="AE24" s="93"/>
      <c r="AF24" s="92">
        <v>164150</v>
      </c>
      <c r="AG24" s="92"/>
      <c r="AH24" s="92">
        <v>3600</v>
      </c>
      <c r="AI24" s="92"/>
      <c r="AJ24" s="92"/>
      <c r="AK24" s="92"/>
      <c r="AL24" s="148"/>
      <c r="AM24" s="148"/>
      <c r="AN24" s="148"/>
      <c r="AO24" s="92"/>
      <c r="AP24" s="92"/>
      <c r="AQ24" s="92"/>
      <c r="AR24" s="92"/>
      <c r="AS24" s="92"/>
      <c r="AT24" s="92"/>
      <c r="AU24" s="92">
        <v>174138</v>
      </c>
      <c r="AV24" s="92"/>
      <c r="AW24" s="92">
        <v>3600</v>
      </c>
      <c r="AX24" s="98"/>
      <c r="AY24" s="98"/>
      <c r="AZ24" s="92"/>
      <c r="BA24" s="202">
        <v>3750</v>
      </c>
      <c r="BB24" s="98"/>
      <c r="BC24" s="98"/>
      <c r="BD24" s="98"/>
      <c r="BE24" s="208"/>
      <c r="BF24" s="98"/>
      <c r="BG24" s="98"/>
      <c r="BH24" s="98"/>
      <c r="BI24" s="98"/>
      <c r="BJ24" s="92"/>
      <c r="BK24" s="92"/>
      <c r="BL24" s="92"/>
      <c r="BM24" s="92"/>
      <c r="BN24" s="92"/>
      <c r="BO24" s="92">
        <v>3600</v>
      </c>
      <c r="BP24" s="92"/>
      <c r="BQ24" s="92"/>
      <c r="BR24" s="92"/>
      <c r="BS24" s="92"/>
      <c r="BT24" s="174"/>
      <c r="BU24" s="92"/>
      <c r="BV24" s="121"/>
      <c r="BW24" s="92">
        <v>3600</v>
      </c>
      <c r="BX24" s="122"/>
      <c r="BY24" s="113"/>
      <c r="BZ24" s="113"/>
      <c r="CA24" s="92"/>
      <c r="CB24" s="98"/>
      <c r="CC24" s="92">
        <v>3600</v>
      </c>
      <c r="CD24" s="98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174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119"/>
      <c r="DI24" s="92"/>
      <c r="DJ24" s="92"/>
      <c r="DK24" s="98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209"/>
      <c r="ET24" s="98"/>
      <c r="EU24" s="92"/>
      <c r="EV24" s="98">
        <f t="shared" si="0"/>
        <v>543454.62</v>
      </c>
      <c r="EW24" s="125"/>
      <c r="EX24" s="113" t="s">
        <v>138</v>
      </c>
      <c r="EY24" s="92"/>
      <c r="EZ24" s="98">
        <f t="shared" si="1"/>
        <v>30491.62</v>
      </c>
      <c r="FA24" s="98"/>
      <c r="FB24" s="98">
        <f t="shared" si="2"/>
        <v>3750</v>
      </c>
      <c r="FC24" s="98">
        <f t="shared" si="3"/>
        <v>0</v>
      </c>
      <c r="FD24" s="98">
        <f t="shared" si="17"/>
        <v>0</v>
      </c>
      <c r="FE24" s="98">
        <f t="shared" si="18"/>
        <v>3750</v>
      </c>
      <c r="FF24" s="123"/>
      <c r="FG24" s="98">
        <f t="shared" si="6"/>
        <v>0</v>
      </c>
      <c r="FH24" s="98">
        <f t="shared" si="7"/>
        <v>0</v>
      </c>
      <c r="FI24" s="98">
        <f t="shared" si="8"/>
        <v>0</v>
      </c>
      <c r="FJ24" s="98">
        <f t="shared" si="9"/>
        <v>0</v>
      </c>
      <c r="FK24" s="98">
        <f t="shared" si="10"/>
        <v>509213</v>
      </c>
      <c r="FL24" s="98">
        <f t="shared" si="11"/>
        <v>81789</v>
      </c>
      <c r="FM24" s="98">
        <f t="shared" si="12"/>
        <v>427424</v>
      </c>
      <c r="FN24" s="98">
        <f t="shared" si="13"/>
        <v>0</v>
      </c>
      <c r="FO24" s="98">
        <f t="shared" si="14"/>
        <v>543454.62</v>
      </c>
      <c r="FP24" s="123"/>
      <c r="FQ24" s="126"/>
      <c r="FS24" s="2">
        <f t="shared" si="15"/>
        <v>0</v>
      </c>
      <c r="FT24" s="2"/>
    </row>
    <row r="25" spans="1:176" ht="13.2">
      <c r="A25" s="113" t="s">
        <v>139</v>
      </c>
      <c r="B25" s="92">
        <v>2600</v>
      </c>
      <c r="C25" s="113"/>
      <c r="D25" s="92">
        <v>2538.1999999999998</v>
      </c>
      <c r="E25" s="113"/>
      <c r="F25" s="93"/>
      <c r="G25" s="94">
        <v>2600</v>
      </c>
      <c r="H25" s="206"/>
      <c r="I25" s="118"/>
      <c r="J25" s="93"/>
      <c r="K25" s="93"/>
      <c r="L25" s="93"/>
      <c r="M25" s="92">
        <v>2730</v>
      </c>
      <c r="N25" s="11"/>
      <c r="O25" s="92"/>
      <c r="P25" s="92"/>
      <c r="Q25" s="92"/>
      <c r="R25" s="92"/>
      <c r="S25" s="98"/>
      <c r="T25" s="92">
        <v>88999</v>
      </c>
      <c r="U25" s="113"/>
      <c r="V25" s="92"/>
      <c r="W25" s="93"/>
      <c r="X25" s="92"/>
      <c r="Y25" s="92"/>
      <c r="Z25" s="92"/>
      <c r="AA25" s="92"/>
      <c r="AB25" s="92">
        <f>24390+83007</f>
        <v>107397</v>
      </c>
      <c r="AC25" s="92"/>
      <c r="AD25" s="92"/>
      <c r="AE25" s="92"/>
      <c r="AF25" s="92"/>
      <c r="AG25" s="92"/>
      <c r="AH25" s="92">
        <v>2600</v>
      </c>
      <c r="AI25" s="92"/>
      <c r="AJ25" s="92"/>
      <c r="AK25" s="92"/>
      <c r="AL25" s="148"/>
      <c r="AM25" s="148"/>
      <c r="AN25" s="148"/>
      <c r="AO25" s="92">
        <v>17500</v>
      </c>
      <c r="AP25" s="92"/>
      <c r="AQ25" s="92"/>
      <c r="AR25" s="92"/>
      <c r="AS25" s="92"/>
      <c r="AT25" s="92"/>
      <c r="AU25" s="92"/>
      <c r="AV25" s="92"/>
      <c r="AW25" s="92">
        <v>2600</v>
      </c>
      <c r="AX25" s="98"/>
      <c r="AY25" s="98"/>
      <c r="AZ25" s="92"/>
      <c r="BA25" s="202">
        <v>3750</v>
      </c>
      <c r="BB25" s="98"/>
      <c r="BC25" s="98"/>
      <c r="BD25" s="98"/>
      <c r="BE25" s="98"/>
      <c r="BF25" s="98"/>
      <c r="BG25" s="98"/>
      <c r="BH25" s="98"/>
      <c r="BI25" s="98"/>
      <c r="BJ25" s="92"/>
      <c r="BK25" s="92"/>
      <c r="BL25" s="92"/>
      <c r="BM25" s="92"/>
      <c r="BN25" s="92"/>
      <c r="BO25" s="92">
        <v>2600</v>
      </c>
      <c r="BP25" s="92"/>
      <c r="BQ25" s="92"/>
      <c r="BR25" s="92"/>
      <c r="BS25" s="92"/>
      <c r="BT25" s="174"/>
      <c r="BU25" s="92"/>
      <c r="BV25" s="121"/>
      <c r="BW25" s="92">
        <v>2600.0100000000002</v>
      </c>
      <c r="BX25" s="122"/>
      <c r="BY25" s="113"/>
      <c r="BZ25" s="113"/>
      <c r="CA25" s="92"/>
      <c r="CB25" s="98"/>
      <c r="CC25" s="92">
        <v>2600</v>
      </c>
      <c r="CD25" s="98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174"/>
      <c r="CT25" s="92"/>
      <c r="CU25" s="98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119"/>
      <c r="DI25" s="92"/>
      <c r="DJ25" s="92"/>
      <c r="DK25" s="98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8"/>
      <c r="EU25" s="92"/>
      <c r="EV25" s="98">
        <f t="shared" si="0"/>
        <v>241114.21000000002</v>
      </c>
      <c r="EW25" s="125"/>
      <c r="EX25" s="113" t="s">
        <v>139</v>
      </c>
      <c r="EY25" s="92"/>
      <c r="EZ25" s="98">
        <f t="shared" si="1"/>
        <v>23468.21</v>
      </c>
      <c r="FA25" s="98"/>
      <c r="FB25" s="98">
        <f t="shared" si="2"/>
        <v>21250</v>
      </c>
      <c r="FC25" s="98">
        <f t="shared" si="3"/>
        <v>0</v>
      </c>
      <c r="FD25" s="98">
        <f t="shared" si="17"/>
        <v>17500</v>
      </c>
      <c r="FE25" s="98">
        <f t="shared" si="18"/>
        <v>3750</v>
      </c>
      <c r="FF25" s="123"/>
      <c r="FG25" s="98">
        <f t="shared" si="6"/>
        <v>88999</v>
      </c>
      <c r="FH25" s="98">
        <f t="shared" si="7"/>
        <v>0</v>
      </c>
      <c r="FI25" s="98">
        <f t="shared" si="8"/>
        <v>88999</v>
      </c>
      <c r="FJ25" s="98">
        <f t="shared" si="9"/>
        <v>0</v>
      </c>
      <c r="FK25" s="98">
        <f t="shared" si="10"/>
        <v>107397</v>
      </c>
      <c r="FL25" s="98">
        <f t="shared" si="11"/>
        <v>0</v>
      </c>
      <c r="FM25" s="98">
        <f t="shared" si="12"/>
        <v>107397</v>
      </c>
      <c r="FN25" s="98">
        <f t="shared" si="13"/>
        <v>0</v>
      </c>
      <c r="FO25" s="98">
        <f t="shared" si="14"/>
        <v>241114.21</v>
      </c>
      <c r="FP25" s="123"/>
      <c r="FQ25" s="126"/>
      <c r="FS25" s="2">
        <f t="shared" si="15"/>
        <v>0</v>
      </c>
      <c r="FT25" s="2"/>
    </row>
    <row r="26" spans="1:176" ht="13.2">
      <c r="A26" s="113" t="s">
        <v>140</v>
      </c>
      <c r="B26" s="92">
        <v>2600</v>
      </c>
      <c r="C26" s="113"/>
      <c r="D26" s="92">
        <v>2600</v>
      </c>
      <c r="E26" s="113"/>
      <c r="F26" s="93"/>
      <c r="G26" s="94">
        <v>2600</v>
      </c>
      <c r="H26" s="206"/>
      <c r="I26" s="118"/>
      <c r="J26" s="93"/>
      <c r="K26" s="93">
        <v>10800</v>
      </c>
      <c r="L26" s="93"/>
      <c r="M26" s="92">
        <v>2730</v>
      </c>
      <c r="N26" s="155"/>
      <c r="O26" s="92"/>
      <c r="P26" s="92"/>
      <c r="Q26" s="92"/>
      <c r="R26" s="92"/>
      <c r="S26" s="98"/>
      <c r="T26" s="92"/>
      <c r="U26" s="92"/>
      <c r="V26" s="92"/>
      <c r="W26" s="93"/>
      <c r="X26" s="92"/>
      <c r="Y26" s="92"/>
      <c r="Z26" s="92">
        <v>26306</v>
      </c>
      <c r="AA26" s="92">
        <v>50849</v>
      </c>
      <c r="AB26" s="92"/>
      <c r="AC26" s="92"/>
      <c r="AD26" s="92"/>
      <c r="AE26" s="93"/>
      <c r="AF26" s="92"/>
      <c r="AG26" s="92"/>
      <c r="AH26" s="92">
        <v>2600</v>
      </c>
      <c r="AI26" s="92"/>
      <c r="AJ26" s="92"/>
      <c r="AK26" s="92"/>
      <c r="AL26" s="148"/>
      <c r="AM26" s="148"/>
      <c r="AN26" s="148"/>
      <c r="AO26" s="92"/>
      <c r="AP26" s="92"/>
      <c r="AQ26" s="92"/>
      <c r="AR26" s="92"/>
      <c r="AS26" s="92"/>
      <c r="AT26" s="92"/>
      <c r="AU26" s="92"/>
      <c r="AV26" s="92"/>
      <c r="AW26" s="92">
        <v>2600</v>
      </c>
      <c r="AX26" s="98"/>
      <c r="AY26" s="98"/>
      <c r="AZ26" s="92"/>
      <c r="BA26" s="202">
        <v>3750</v>
      </c>
      <c r="BB26" s="98"/>
      <c r="BC26" s="98"/>
      <c r="BD26" s="98">
        <v>223358.56</v>
      </c>
      <c r="BE26" s="98"/>
      <c r="BF26" s="98">
        <v>87996</v>
      </c>
      <c r="BG26" s="98"/>
      <c r="BH26" s="98"/>
      <c r="BI26" s="98"/>
      <c r="BJ26" s="92"/>
      <c r="BK26" s="92"/>
      <c r="BL26" s="92"/>
      <c r="BM26" s="92">
        <v>50000</v>
      </c>
      <c r="BN26" s="92">
        <v>111287.46</v>
      </c>
      <c r="BO26" s="92">
        <v>2600</v>
      </c>
      <c r="BP26" s="92"/>
      <c r="BQ26" s="92"/>
      <c r="BR26" s="92"/>
      <c r="BS26" s="92"/>
      <c r="BT26" s="174"/>
      <c r="BU26" s="92"/>
      <c r="BV26" s="121"/>
      <c r="BW26" s="92">
        <v>2600</v>
      </c>
      <c r="BX26" s="122"/>
      <c r="BY26" s="113"/>
      <c r="BZ26" s="113"/>
      <c r="CA26" s="92"/>
      <c r="CB26" s="98"/>
      <c r="CC26" s="92">
        <v>2600</v>
      </c>
      <c r="CD26" s="98"/>
      <c r="CE26" s="92"/>
      <c r="CF26" s="92"/>
      <c r="CG26" s="92"/>
      <c r="CH26" s="92"/>
      <c r="CI26" s="92"/>
      <c r="CJ26" s="92"/>
      <c r="CK26" s="92"/>
      <c r="CL26" s="92"/>
      <c r="CM26" s="92"/>
      <c r="CN26" s="127"/>
      <c r="CO26" s="210"/>
      <c r="CP26" s="92"/>
      <c r="CQ26" s="92"/>
      <c r="CR26" s="92"/>
      <c r="CS26" s="123"/>
      <c r="CT26" s="92"/>
      <c r="CU26" s="92"/>
      <c r="CV26" s="92"/>
      <c r="CW26" s="92"/>
      <c r="CX26" s="98"/>
      <c r="CY26" s="92"/>
      <c r="CZ26" s="92"/>
      <c r="DA26" s="92"/>
      <c r="DB26" s="92"/>
      <c r="DC26" s="92"/>
      <c r="DD26" s="92"/>
      <c r="DE26" s="92"/>
      <c r="DF26" s="98"/>
      <c r="DG26" s="98"/>
      <c r="DH26" s="119"/>
      <c r="DI26" s="92"/>
      <c r="DJ26" s="92"/>
      <c r="DK26" s="98"/>
      <c r="DL26" s="92"/>
      <c r="DM26" s="92"/>
      <c r="DN26" s="92"/>
      <c r="DO26" s="92"/>
      <c r="DP26" s="92"/>
      <c r="DQ26" s="92"/>
      <c r="DR26" s="131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8"/>
      <c r="EU26" s="92"/>
      <c r="EV26" s="98">
        <f t="shared" si="0"/>
        <v>587877.02</v>
      </c>
      <c r="EW26" s="125"/>
      <c r="EX26" s="113" t="s">
        <v>140</v>
      </c>
      <c r="EY26" s="92"/>
      <c r="EZ26" s="98">
        <f t="shared" si="1"/>
        <v>23530</v>
      </c>
      <c r="FA26" s="98"/>
      <c r="FB26" s="98">
        <f t="shared" si="2"/>
        <v>3750</v>
      </c>
      <c r="FC26" s="98">
        <f t="shared" si="3"/>
        <v>0</v>
      </c>
      <c r="FD26" s="98">
        <f t="shared" si="17"/>
        <v>0</v>
      </c>
      <c r="FE26" s="98">
        <f t="shared" si="18"/>
        <v>3750</v>
      </c>
      <c r="FF26" s="123"/>
      <c r="FG26" s="98">
        <f t="shared" si="6"/>
        <v>311354.56</v>
      </c>
      <c r="FH26" s="98">
        <f t="shared" si="7"/>
        <v>0</v>
      </c>
      <c r="FI26" s="98">
        <f t="shared" si="8"/>
        <v>223358.56</v>
      </c>
      <c r="FJ26" s="98">
        <f t="shared" si="9"/>
        <v>87996</v>
      </c>
      <c r="FK26" s="98">
        <f t="shared" si="10"/>
        <v>249242.46000000002</v>
      </c>
      <c r="FL26" s="98">
        <f t="shared" si="11"/>
        <v>161287.46000000002</v>
      </c>
      <c r="FM26" s="98">
        <f t="shared" si="12"/>
        <v>87955</v>
      </c>
      <c r="FN26" s="98">
        <f t="shared" si="13"/>
        <v>0</v>
      </c>
      <c r="FO26" s="98">
        <f t="shared" si="14"/>
        <v>587877.02</v>
      </c>
      <c r="FP26" s="123"/>
      <c r="FQ26" s="126"/>
      <c r="FS26" s="2">
        <f t="shared" si="15"/>
        <v>0</v>
      </c>
      <c r="FT26" s="2"/>
    </row>
    <row r="27" spans="1:176" ht="13.2">
      <c r="A27" s="113" t="s">
        <v>141</v>
      </c>
      <c r="B27" s="92">
        <v>2600</v>
      </c>
      <c r="C27" s="113"/>
      <c r="D27" s="92">
        <v>2538.1999999999998</v>
      </c>
      <c r="E27" s="113"/>
      <c r="F27" s="93"/>
      <c r="G27" s="94">
        <v>2600</v>
      </c>
      <c r="H27" s="206"/>
      <c r="I27" s="118"/>
      <c r="J27" s="93"/>
      <c r="K27" s="93"/>
      <c r="L27" s="93"/>
      <c r="M27" s="92">
        <v>2730</v>
      </c>
      <c r="N27" s="92"/>
      <c r="O27" s="92"/>
      <c r="P27" s="92"/>
      <c r="Q27" s="92"/>
      <c r="R27" s="92"/>
      <c r="S27" s="98"/>
      <c r="T27" s="92">
        <v>77660</v>
      </c>
      <c r="U27" s="92"/>
      <c r="V27" s="92"/>
      <c r="W27" s="93"/>
      <c r="X27" s="98"/>
      <c r="Y27" s="92"/>
      <c r="Z27" s="92"/>
      <c r="AA27" s="92"/>
      <c r="AB27" s="92"/>
      <c r="AC27" s="92">
        <v>37700</v>
      </c>
      <c r="AD27" s="211"/>
      <c r="AE27" s="93"/>
      <c r="AF27" s="92"/>
      <c r="AG27" s="92"/>
      <c r="AH27" s="92">
        <v>2600</v>
      </c>
      <c r="AI27" s="92"/>
      <c r="AJ27" s="92"/>
      <c r="AK27" s="92"/>
      <c r="AL27" s="148"/>
      <c r="AM27" s="148"/>
      <c r="AN27" s="148"/>
      <c r="AO27" s="92"/>
      <c r="AP27" s="92"/>
      <c r="AQ27" s="92"/>
      <c r="AR27" s="92"/>
      <c r="AS27" s="92"/>
      <c r="AT27" s="92"/>
      <c r="AU27" s="92"/>
      <c r="AV27" s="92"/>
      <c r="AW27" s="92">
        <v>2600</v>
      </c>
      <c r="AX27" s="98"/>
      <c r="AY27" s="98"/>
      <c r="AZ27" s="92"/>
      <c r="BA27" s="202">
        <v>3750</v>
      </c>
      <c r="BB27" s="98"/>
      <c r="BC27" s="100"/>
      <c r="BD27" s="98"/>
      <c r="BE27" s="98"/>
      <c r="BF27" s="98"/>
      <c r="BG27" s="98"/>
      <c r="BH27" s="98"/>
      <c r="BI27" s="98"/>
      <c r="BJ27" s="92"/>
      <c r="BK27" s="92"/>
      <c r="BL27" s="92"/>
      <c r="BM27" s="92"/>
      <c r="BN27" s="92"/>
      <c r="BO27" s="92">
        <v>2600</v>
      </c>
      <c r="BP27" s="92"/>
      <c r="BQ27" s="92"/>
      <c r="BR27" s="92"/>
      <c r="BS27" s="92"/>
      <c r="BT27" s="174"/>
      <c r="BU27" s="92"/>
      <c r="BV27" s="121"/>
      <c r="BW27" s="92">
        <v>2600</v>
      </c>
      <c r="BX27" s="122"/>
      <c r="BY27" s="113"/>
      <c r="BZ27" s="113"/>
      <c r="CA27" s="92"/>
      <c r="CB27" s="98"/>
      <c r="CC27" s="92">
        <v>2600</v>
      </c>
      <c r="CD27" s="98"/>
      <c r="CE27" s="92"/>
      <c r="CF27" s="92"/>
      <c r="CG27" s="92">
        <v>3300</v>
      </c>
      <c r="CH27" s="92"/>
      <c r="CI27" s="92"/>
      <c r="CJ27" s="92">
        <v>1400</v>
      </c>
      <c r="CK27" s="92"/>
      <c r="CL27" s="92"/>
      <c r="CM27" s="92"/>
      <c r="CN27" s="92"/>
      <c r="CO27" s="92"/>
      <c r="CP27" s="92"/>
      <c r="CQ27" s="92"/>
      <c r="CR27" s="92"/>
      <c r="CS27" s="174"/>
      <c r="CT27" s="148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119"/>
      <c r="DI27" s="92"/>
      <c r="DJ27" s="92"/>
      <c r="DK27" s="98"/>
      <c r="DL27" s="92"/>
      <c r="DM27" s="92"/>
      <c r="DN27" s="92"/>
      <c r="DO27" s="92"/>
      <c r="DP27" s="92"/>
      <c r="DQ27" s="128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8"/>
      <c r="EU27" s="92"/>
      <c r="EV27" s="98">
        <f t="shared" si="0"/>
        <v>147278.20000000001</v>
      </c>
      <c r="EW27" s="125"/>
      <c r="EX27" s="113" t="s">
        <v>141</v>
      </c>
      <c r="EY27" s="92"/>
      <c r="EZ27" s="98">
        <f t="shared" si="1"/>
        <v>23468.2</v>
      </c>
      <c r="FA27" s="98"/>
      <c r="FB27" s="98">
        <f t="shared" si="2"/>
        <v>8450</v>
      </c>
      <c r="FC27" s="98">
        <f t="shared" si="3"/>
        <v>0</v>
      </c>
      <c r="FD27" s="98">
        <f t="shared" si="17"/>
        <v>4700</v>
      </c>
      <c r="FE27" s="98">
        <f t="shared" si="18"/>
        <v>3750</v>
      </c>
      <c r="FF27" s="123"/>
      <c r="FG27" s="98">
        <f t="shared" si="6"/>
        <v>77660</v>
      </c>
      <c r="FH27" s="98">
        <f t="shared" si="7"/>
        <v>0</v>
      </c>
      <c r="FI27" s="98">
        <f t="shared" si="8"/>
        <v>77660</v>
      </c>
      <c r="FJ27" s="98">
        <f t="shared" si="9"/>
        <v>0</v>
      </c>
      <c r="FK27" s="98">
        <f t="shared" si="10"/>
        <v>37700</v>
      </c>
      <c r="FL27" s="98">
        <f t="shared" si="11"/>
        <v>37700</v>
      </c>
      <c r="FM27" s="98">
        <f t="shared" si="12"/>
        <v>0</v>
      </c>
      <c r="FN27" s="98">
        <f t="shared" si="13"/>
        <v>0</v>
      </c>
      <c r="FO27" s="98">
        <f t="shared" si="14"/>
        <v>147278.20000000001</v>
      </c>
      <c r="FP27" s="123"/>
      <c r="FQ27" s="126"/>
      <c r="FS27" s="2">
        <f t="shared" si="15"/>
        <v>0</v>
      </c>
      <c r="FT27" s="2"/>
    </row>
    <row r="28" spans="1:176" ht="14.4">
      <c r="A28" s="113" t="s">
        <v>142</v>
      </c>
      <c r="B28" s="92">
        <v>3600</v>
      </c>
      <c r="C28" s="113"/>
      <c r="D28" s="92">
        <v>3512.16</v>
      </c>
      <c r="E28" s="113"/>
      <c r="F28" s="93"/>
      <c r="G28" s="94">
        <v>1671.43</v>
      </c>
      <c r="H28" s="206"/>
      <c r="I28" s="118"/>
      <c r="J28" s="93"/>
      <c r="K28" s="93"/>
      <c r="L28" s="93"/>
      <c r="M28" s="92"/>
      <c r="N28" s="155"/>
      <c r="O28" s="92"/>
      <c r="P28" s="92"/>
      <c r="Q28" s="92"/>
      <c r="R28" s="92"/>
      <c r="S28" s="98"/>
      <c r="T28" s="92"/>
      <c r="U28" s="92"/>
      <c r="V28" s="92"/>
      <c r="W28" s="93"/>
      <c r="X28" s="92"/>
      <c r="Y28" s="212"/>
      <c r="Z28" s="92"/>
      <c r="AA28" s="92"/>
      <c r="AB28" s="92"/>
      <c r="AC28" s="92"/>
      <c r="AD28" s="92"/>
      <c r="AE28" s="213"/>
      <c r="AF28" s="92"/>
      <c r="AG28" s="92"/>
      <c r="AH28" s="92"/>
      <c r="AI28" s="92"/>
      <c r="AJ28" s="92"/>
      <c r="AK28" s="92"/>
      <c r="AL28" s="148"/>
      <c r="AM28" s="148"/>
      <c r="AN28" s="148"/>
      <c r="AO28" s="148"/>
      <c r="AP28" s="92"/>
      <c r="AQ28" s="148"/>
      <c r="AR28" s="92"/>
      <c r="AS28" s="92"/>
      <c r="AT28" s="92"/>
      <c r="AU28" s="92"/>
      <c r="AV28" s="92"/>
      <c r="AW28" s="92"/>
      <c r="AX28" s="98"/>
      <c r="AY28" s="98"/>
      <c r="AZ28" s="92"/>
      <c r="BA28" s="202">
        <v>3750</v>
      </c>
      <c r="BB28" s="98"/>
      <c r="BC28" s="100"/>
      <c r="BD28" s="98"/>
      <c r="BE28" s="98"/>
      <c r="BF28" s="98"/>
      <c r="BG28" s="98"/>
      <c r="BH28" s="98"/>
      <c r="BI28" s="98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174"/>
      <c r="BU28" s="120"/>
      <c r="BV28" s="121"/>
      <c r="BW28" s="92"/>
      <c r="BX28" s="122"/>
      <c r="BY28" s="113"/>
      <c r="BZ28" s="113"/>
      <c r="CA28" s="92"/>
      <c r="CB28" s="98"/>
      <c r="CC28" s="92"/>
      <c r="CD28" s="98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>
        <f>7857+1100</f>
        <v>8957</v>
      </c>
      <c r="CP28" s="92"/>
      <c r="CQ28" s="92"/>
      <c r="CR28" s="92"/>
      <c r="CS28" s="174"/>
      <c r="CT28" s="148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119"/>
      <c r="DI28" s="92"/>
      <c r="DJ28" s="92"/>
      <c r="DK28" s="98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8"/>
      <c r="EU28" s="92"/>
      <c r="EV28" s="98">
        <f t="shared" si="0"/>
        <v>21490.59</v>
      </c>
      <c r="EW28" s="125"/>
      <c r="EX28" s="113" t="s">
        <v>142</v>
      </c>
      <c r="EY28" s="92"/>
      <c r="EZ28" s="98">
        <f t="shared" si="1"/>
        <v>8783.59</v>
      </c>
      <c r="FA28" s="98"/>
      <c r="FB28" s="98">
        <f t="shared" si="2"/>
        <v>3750</v>
      </c>
      <c r="FC28" s="98">
        <f t="shared" si="3"/>
        <v>0</v>
      </c>
      <c r="FD28" s="98">
        <f t="shared" si="17"/>
        <v>0</v>
      </c>
      <c r="FE28" s="98">
        <f t="shared" si="18"/>
        <v>3750</v>
      </c>
      <c r="FF28" s="123"/>
      <c r="FG28" s="98">
        <f t="shared" si="6"/>
        <v>0</v>
      </c>
      <c r="FH28" s="98">
        <f t="shared" si="7"/>
        <v>0</v>
      </c>
      <c r="FI28" s="98">
        <f t="shared" si="8"/>
        <v>0</v>
      </c>
      <c r="FJ28" s="98">
        <f t="shared" si="9"/>
        <v>0</v>
      </c>
      <c r="FK28" s="98">
        <f t="shared" si="10"/>
        <v>8957</v>
      </c>
      <c r="FL28" s="98">
        <f t="shared" si="11"/>
        <v>8957</v>
      </c>
      <c r="FM28" s="98">
        <f t="shared" si="12"/>
        <v>0</v>
      </c>
      <c r="FN28" s="98">
        <f t="shared" si="13"/>
        <v>0</v>
      </c>
      <c r="FO28" s="98">
        <f t="shared" si="14"/>
        <v>21490.59</v>
      </c>
      <c r="FP28" s="123"/>
      <c r="FQ28" s="126"/>
      <c r="FS28" s="2">
        <f t="shared" si="15"/>
        <v>0</v>
      </c>
      <c r="FT28" s="2"/>
    </row>
    <row r="29" spans="1:176" s="1" customFormat="1" ht="14.4">
      <c r="A29" s="91" t="s">
        <v>143</v>
      </c>
      <c r="B29" s="92">
        <v>2600</v>
      </c>
      <c r="C29" s="91"/>
      <c r="D29" s="92">
        <v>2537.9</v>
      </c>
      <c r="E29" s="91"/>
      <c r="F29" s="93"/>
      <c r="G29" s="94">
        <v>2600</v>
      </c>
      <c r="H29" s="196"/>
      <c r="I29" s="118"/>
      <c r="J29" s="97"/>
      <c r="K29" s="97"/>
      <c r="L29" s="97"/>
      <c r="M29" s="92">
        <v>2730</v>
      </c>
      <c r="N29" s="130"/>
      <c r="O29" s="98"/>
      <c r="P29" s="98"/>
      <c r="Q29" s="98"/>
      <c r="R29" s="98"/>
      <c r="S29" s="98"/>
      <c r="T29" s="98"/>
      <c r="U29" s="98"/>
      <c r="V29" s="98"/>
      <c r="W29" s="93"/>
      <c r="X29" s="98"/>
      <c r="Y29" s="98"/>
      <c r="Z29" s="98"/>
      <c r="AA29" s="98"/>
      <c r="AB29" s="98"/>
      <c r="AC29" s="98"/>
      <c r="AD29" s="98"/>
      <c r="AE29" s="204"/>
      <c r="AF29" s="98"/>
      <c r="AG29" s="98"/>
      <c r="AH29" s="92">
        <v>2600</v>
      </c>
      <c r="AI29" s="98"/>
      <c r="AJ29" s="98"/>
      <c r="AK29" s="98"/>
      <c r="AL29" s="123"/>
      <c r="AM29" s="123"/>
      <c r="AN29" s="123"/>
      <c r="AO29" s="123"/>
      <c r="AP29" s="92"/>
      <c r="AQ29" s="123"/>
      <c r="AR29" s="98"/>
      <c r="AS29" s="92"/>
      <c r="AT29" s="98"/>
      <c r="AU29" s="98"/>
      <c r="AV29" s="98"/>
      <c r="AW29" s="92">
        <v>2600</v>
      </c>
      <c r="AX29" s="98"/>
      <c r="AY29" s="98"/>
      <c r="AZ29" s="92"/>
      <c r="BA29" s="202">
        <v>3750</v>
      </c>
      <c r="BB29" s="98"/>
      <c r="BC29" s="100"/>
      <c r="BD29" s="98"/>
      <c r="BE29" s="214"/>
      <c r="BF29" s="98"/>
      <c r="BG29" s="98"/>
      <c r="BH29" s="98"/>
      <c r="BI29" s="98"/>
      <c r="BJ29" s="98"/>
      <c r="BK29" s="98"/>
      <c r="BL29" s="98"/>
      <c r="BM29" s="98"/>
      <c r="BN29" s="98"/>
      <c r="BO29" s="92">
        <v>2600</v>
      </c>
      <c r="BP29" s="98"/>
      <c r="BQ29" s="98"/>
      <c r="BR29" s="98"/>
      <c r="BS29" s="98"/>
      <c r="BT29" s="99"/>
      <c r="BU29" s="120"/>
      <c r="BV29" s="121"/>
      <c r="BW29" s="92">
        <v>2600</v>
      </c>
      <c r="BX29" s="122"/>
      <c r="BY29" s="91"/>
      <c r="BZ29" s="91"/>
      <c r="CA29" s="92"/>
      <c r="CB29" s="98"/>
      <c r="CC29" s="92">
        <v>2600</v>
      </c>
      <c r="CD29" s="98"/>
      <c r="CE29" s="92"/>
      <c r="CF29" s="98"/>
      <c r="CG29" s="98"/>
      <c r="CH29" s="98"/>
      <c r="CI29" s="92"/>
      <c r="CJ29" s="92"/>
      <c r="CK29" s="92"/>
      <c r="CL29" s="92"/>
      <c r="CM29" s="92">
        <v>30200</v>
      </c>
      <c r="CN29" s="98"/>
      <c r="CO29" s="98"/>
      <c r="CP29" s="98">
        <v>12957</v>
      </c>
      <c r="CQ29" s="98"/>
      <c r="CR29" s="98"/>
      <c r="CS29" s="99"/>
      <c r="CT29" s="98"/>
      <c r="CU29" s="98"/>
      <c r="CV29" s="98"/>
      <c r="CW29" s="98"/>
      <c r="CX29" s="98"/>
      <c r="CY29" s="92"/>
      <c r="CZ29" s="98"/>
      <c r="DA29" s="98"/>
      <c r="DB29" s="98"/>
      <c r="DC29" s="98"/>
      <c r="DD29" s="98"/>
      <c r="DE29" s="98"/>
      <c r="DF29" s="98"/>
      <c r="DG29" s="98"/>
      <c r="DH29" s="119"/>
      <c r="DI29" s="92"/>
      <c r="DJ29" s="98"/>
      <c r="DK29" s="98"/>
      <c r="DL29" s="98"/>
      <c r="DM29" s="98"/>
      <c r="DN29" s="98"/>
      <c r="DO29" s="98"/>
      <c r="DP29" s="98"/>
      <c r="DQ29" s="98"/>
      <c r="DR29" s="98"/>
      <c r="DS29" s="92"/>
      <c r="DT29" s="98"/>
      <c r="DU29" s="98"/>
      <c r="DV29" s="98"/>
      <c r="DW29" s="98"/>
      <c r="DX29" s="98"/>
      <c r="DY29" s="98"/>
      <c r="DZ29" s="98"/>
      <c r="EA29" s="98"/>
      <c r="EB29" s="92"/>
      <c r="EC29" s="98"/>
      <c r="ED29" s="98"/>
      <c r="EE29" s="98"/>
      <c r="EF29" s="98"/>
      <c r="EG29" s="92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>
        <f t="shared" si="0"/>
        <v>70374.899999999994</v>
      </c>
      <c r="EW29" s="125"/>
      <c r="EX29" s="91" t="s">
        <v>143</v>
      </c>
      <c r="EY29" s="98"/>
      <c r="EZ29" s="98">
        <f t="shared" si="1"/>
        <v>23467.9</v>
      </c>
      <c r="FA29" s="98"/>
      <c r="FB29" s="98">
        <f t="shared" si="2"/>
        <v>3750</v>
      </c>
      <c r="FC29" s="98">
        <f t="shared" si="3"/>
        <v>0</v>
      </c>
      <c r="FD29" s="98">
        <f t="shared" si="17"/>
        <v>0</v>
      </c>
      <c r="FE29" s="98">
        <f t="shared" si="18"/>
        <v>3750</v>
      </c>
      <c r="FF29" s="123"/>
      <c r="FG29" s="98">
        <f t="shared" si="6"/>
        <v>30200</v>
      </c>
      <c r="FH29" s="98">
        <f t="shared" si="7"/>
        <v>0</v>
      </c>
      <c r="FI29" s="98">
        <f t="shared" si="8"/>
        <v>30200</v>
      </c>
      <c r="FJ29" s="98">
        <f t="shared" si="9"/>
        <v>0</v>
      </c>
      <c r="FK29" s="98">
        <f t="shared" si="10"/>
        <v>12957</v>
      </c>
      <c r="FL29" s="98">
        <f t="shared" si="11"/>
        <v>0</v>
      </c>
      <c r="FM29" s="98">
        <f t="shared" si="12"/>
        <v>12957</v>
      </c>
      <c r="FN29" s="98">
        <f t="shared" si="13"/>
        <v>0</v>
      </c>
      <c r="FO29" s="98">
        <f t="shared" si="14"/>
        <v>70374.899999999994</v>
      </c>
      <c r="FP29" s="123"/>
      <c r="FQ29" s="126"/>
      <c r="FS29" s="2">
        <f t="shared" si="15"/>
        <v>0</v>
      </c>
      <c r="FT29" s="2"/>
    </row>
    <row r="30" spans="1:176" s="188" customFormat="1" ht="14.4">
      <c r="A30" s="175"/>
      <c r="B30" s="175"/>
      <c r="C30" s="175"/>
      <c r="D30" s="175"/>
      <c r="E30" s="175"/>
      <c r="F30" s="176"/>
      <c r="G30" s="176"/>
      <c r="H30" s="176"/>
      <c r="I30" s="176"/>
      <c r="J30" s="176"/>
      <c r="K30" s="176"/>
      <c r="L30" s="176"/>
      <c r="M30" s="178"/>
      <c r="N30" s="178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85"/>
      <c r="AF30" s="177"/>
      <c r="AG30" s="177"/>
      <c r="AH30" s="177"/>
      <c r="AI30" s="177"/>
      <c r="AJ30" s="177"/>
      <c r="AK30" s="177"/>
      <c r="AL30" s="183"/>
      <c r="AM30" s="183"/>
      <c r="AN30" s="183"/>
      <c r="AO30" s="183"/>
      <c r="AP30" s="183"/>
      <c r="AQ30" s="183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215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91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80"/>
      <c r="CT30" s="183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92"/>
      <c r="EX30" s="193" t="s">
        <v>64</v>
      </c>
      <c r="EY30" s="183"/>
      <c r="EZ30" s="177">
        <f>SUM(EZ20:EZ29)</f>
        <v>277127.29000000004</v>
      </c>
      <c r="FA30" s="177">
        <f t="shared" ref="FA30:FF30" si="19">SUM(FA20:FA29)</f>
        <v>0</v>
      </c>
      <c r="FB30" s="177">
        <f t="shared" si="19"/>
        <v>84720</v>
      </c>
      <c r="FC30" s="177">
        <f t="shared" si="19"/>
        <v>0</v>
      </c>
      <c r="FD30" s="177">
        <f t="shared" si="19"/>
        <v>39700</v>
      </c>
      <c r="FE30" s="177">
        <f t="shared" si="19"/>
        <v>45020</v>
      </c>
      <c r="FF30" s="177">
        <f t="shared" si="19"/>
        <v>0</v>
      </c>
      <c r="FG30" s="177">
        <f>SUM(FG20:FG29)</f>
        <v>739678.56</v>
      </c>
      <c r="FH30" s="177">
        <f>SUM(FH20:FH29)</f>
        <v>0</v>
      </c>
      <c r="FI30" s="177">
        <f t="shared" ref="FI30:FM30" si="20">SUM(FI20:FI29)</f>
        <v>651682.56000000006</v>
      </c>
      <c r="FJ30" s="177">
        <f t="shared" si="20"/>
        <v>87996</v>
      </c>
      <c r="FK30" s="177">
        <f t="shared" si="20"/>
        <v>1119965.46</v>
      </c>
      <c r="FL30" s="177">
        <f t="shared" si="20"/>
        <v>352200.46</v>
      </c>
      <c r="FM30" s="177">
        <f t="shared" si="20"/>
        <v>767765</v>
      </c>
      <c r="FN30" s="177">
        <f>SUM(FN20:FN29)</f>
        <v>0</v>
      </c>
      <c r="FO30" s="177">
        <f>SUM(FO20:FO29)</f>
        <v>2221491.31</v>
      </c>
      <c r="FP30" s="183"/>
      <c r="FQ30" s="194"/>
      <c r="FS30" s="195"/>
    </row>
    <row r="31" spans="1:176" s="188" customFormat="1" ht="11.4">
      <c r="A31" s="175"/>
      <c r="B31" s="177">
        <f t="shared" ref="B31:AK31" si="21">SUM(B6:B29)</f>
        <v>102706.68999999999</v>
      </c>
      <c r="C31" s="177">
        <f t="shared" si="21"/>
        <v>11000</v>
      </c>
      <c r="D31" s="177">
        <f t="shared" si="21"/>
        <v>107746.21999999999</v>
      </c>
      <c r="E31" s="177">
        <f t="shared" si="21"/>
        <v>11000</v>
      </c>
      <c r="F31" s="177">
        <f>SUM(F6:F29)</f>
        <v>2000</v>
      </c>
      <c r="G31" s="177">
        <f t="shared" si="21"/>
        <v>146233.01</v>
      </c>
      <c r="H31" s="177">
        <f t="shared" si="21"/>
        <v>11000</v>
      </c>
      <c r="I31" s="177">
        <f t="shared" si="21"/>
        <v>7520</v>
      </c>
      <c r="J31" s="177">
        <f>SUM(J6:J29)</f>
        <v>133784</v>
      </c>
      <c r="K31" s="177">
        <f t="shared" si="21"/>
        <v>10800</v>
      </c>
      <c r="L31" s="177">
        <f t="shared" si="21"/>
        <v>89136</v>
      </c>
      <c r="M31" s="177">
        <f t="shared" si="21"/>
        <v>110494.56</v>
      </c>
      <c r="N31" s="177">
        <f t="shared" si="21"/>
        <v>11000</v>
      </c>
      <c r="O31" s="177">
        <f>SUM(O6:O29)</f>
        <v>138648.96000000002</v>
      </c>
      <c r="P31" s="177">
        <f t="shared" si="21"/>
        <v>1900</v>
      </c>
      <c r="Q31" s="177">
        <f t="shared" si="21"/>
        <v>95274</v>
      </c>
      <c r="R31" s="177">
        <f t="shared" si="21"/>
        <v>18300</v>
      </c>
      <c r="S31" s="177">
        <f t="shared" si="21"/>
        <v>64800</v>
      </c>
      <c r="T31" s="177">
        <f t="shared" si="21"/>
        <v>264340</v>
      </c>
      <c r="U31" s="177">
        <f t="shared" si="21"/>
        <v>13733</v>
      </c>
      <c r="V31" s="177">
        <f t="shared" si="21"/>
        <v>201900</v>
      </c>
      <c r="W31" s="177">
        <f t="shared" si="21"/>
        <v>2765.2</v>
      </c>
      <c r="X31" s="177">
        <f>SUM(X6:X29)</f>
        <v>373410</v>
      </c>
      <c r="Y31" s="177">
        <f t="shared" si="21"/>
        <v>200000</v>
      </c>
      <c r="Z31" s="177">
        <f t="shared" si="21"/>
        <v>26306</v>
      </c>
      <c r="AA31" s="177">
        <f t="shared" si="21"/>
        <v>50849</v>
      </c>
      <c r="AB31" s="177">
        <f t="shared" si="21"/>
        <v>107397</v>
      </c>
      <c r="AC31" s="177">
        <f t="shared" si="21"/>
        <v>37700</v>
      </c>
      <c r="AD31" s="177">
        <f t="shared" si="21"/>
        <v>81789</v>
      </c>
      <c r="AE31" s="177">
        <f>SUM(AE6:AE29)</f>
        <v>183939</v>
      </c>
      <c r="AF31" s="177">
        <f t="shared" si="21"/>
        <v>164150</v>
      </c>
      <c r="AG31" s="177">
        <f>SUM(AG6:AG29)</f>
        <v>37433</v>
      </c>
      <c r="AH31" s="177">
        <f t="shared" si="21"/>
        <v>112209.56</v>
      </c>
      <c r="AI31" s="177">
        <f t="shared" si="21"/>
        <v>11000</v>
      </c>
      <c r="AJ31" s="177">
        <f t="shared" si="21"/>
        <v>84240</v>
      </c>
      <c r="AK31" s="177">
        <f t="shared" si="21"/>
        <v>10800</v>
      </c>
      <c r="AL31" s="177">
        <f>SUM(AL6:AL29)</f>
        <v>221977.5</v>
      </c>
      <c r="AM31" s="177">
        <f>SUM(AM6:AM29)</f>
        <v>9000</v>
      </c>
      <c r="AN31" s="177">
        <f t="shared" ref="AN31:EU31" si="22">SUM(AN6:AN29)</f>
        <v>3500</v>
      </c>
      <c r="AO31" s="177">
        <f t="shared" si="22"/>
        <v>203000</v>
      </c>
      <c r="AP31" s="177">
        <f>SUM(AP6:AP29)</f>
        <v>3750</v>
      </c>
      <c r="AQ31" s="177">
        <f>SUM(AQ6:AQ29)</f>
        <v>79200</v>
      </c>
      <c r="AR31" s="177">
        <f>SUM(AR6:AR29)</f>
        <v>143130</v>
      </c>
      <c r="AS31" s="177">
        <f>SUM(AS6:AS29)</f>
        <v>13330</v>
      </c>
      <c r="AT31" s="177">
        <f>SUM(AT6:AT29)</f>
        <v>120900</v>
      </c>
      <c r="AU31" s="177">
        <f t="shared" si="22"/>
        <v>174138</v>
      </c>
      <c r="AV31" s="177">
        <f t="shared" si="22"/>
        <v>62510</v>
      </c>
      <c r="AW31" s="177">
        <f>SUM(AW6:AW29)</f>
        <v>100382.17</v>
      </c>
      <c r="AX31" s="177">
        <f t="shared" si="22"/>
        <v>11000</v>
      </c>
      <c r="AY31" s="177">
        <f t="shared" si="22"/>
        <v>6372.06</v>
      </c>
      <c r="AZ31" s="177">
        <f t="shared" si="22"/>
        <v>2100</v>
      </c>
      <c r="BA31" s="177">
        <f>SUM(BA6:BA29)</f>
        <v>117000</v>
      </c>
      <c r="BB31" s="177">
        <f t="shared" si="22"/>
        <v>3750</v>
      </c>
      <c r="BC31" s="177">
        <f t="shared" si="22"/>
        <v>317500</v>
      </c>
      <c r="BD31" s="177">
        <f t="shared" si="22"/>
        <v>621711.5</v>
      </c>
      <c r="BE31" s="177">
        <f t="shared" si="22"/>
        <v>116000</v>
      </c>
      <c r="BF31" s="177">
        <f t="shared" si="22"/>
        <v>87996</v>
      </c>
      <c r="BG31" s="177">
        <f t="shared" si="22"/>
        <v>217600</v>
      </c>
      <c r="BH31" s="177">
        <f t="shared" si="22"/>
        <v>3538.12</v>
      </c>
      <c r="BI31" s="177">
        <f t="shared" si="22"/>
        <v>2199</v>
      </c>
      <c r="BJ31" s="177">
        <f t="shared" si="22"/>
        <v>25408</v>
      </c>
      <c r="BK31" s="177">
        <f t="shared" si="22"/>
        <v>63643</v>
      </c>
      <c r="BL31" s="177">
        <f t="shared" si="22"/>
        <v>36050</v>
      </c>
      <c r="BM31" s="177">
        <f t="shared" si="22"/>
        <v>50000</v>
      </c>
      <c r="BN31" s="177">
        <f t="shared" si="22"/>
        <v>111287.46</v>
      </c>
      <c r="BO31" s="177">
        <f>SUM(BO6:BO29)</f>
        <v>108609.56</v>
      </c>
      <c r="BP31" s="177">
        <f t="shared" si="22"/>
        <v>11000</v>
      </c>
      <c r="BQ31" s="177">
        <f t="shared" si="22"/>
        <v>5000</v>
      </c>
      <c r="BR31" s="177">
        <f t="shared" si="22"/>
        <v>2440030.54</v>
      </c>
      <c r="BS31" s="177">
        <f t="shared" si="22"/>
        <v>18630</v>
      </c>
      <c r="BT31" s="177">
        <f t="shared" si="22"/>
        <v>47377</v>
      </c>
      <c r="BU31" s="177">
        <f t="shared" si="22"/>
        <v>36110</v>
      </c>
      <c r="BV31" s="177">
        <f t="shared" si="22"/>
        <v>850</v>
      </c>
      <c r="BW31" s="177">
        <f t="shared" si="22"/>
        <v>108609.56999999999</v>
      </c>
      <c r="BX31" s="177">
        <f t="shared" si="22"/>
        <v>11000</v>
      </c>
      <c r="BY31" s="177">
        <f t="shared" si="22"/>
        <v>3000</v>
      </c>
      <c r="BZ31" s="177">
        <f t="shared" si="22"/>
        <v>222</v>
      </c>
      <c r="CA31" s="177">
        <f t="shared" si="22"/>
        <v>920350</v>
      </c>
      <c r="CB31" s="177">
        <f t="shared" si="22"/>
        <v>147792.70000000001</v>
      </c>
      <c r="CC31" s="177">
        <f t="shared" si="22"/>
        <v>100382.17</v>
      </c>
      <c r="CD31" s="177">
        <f t="shared" si="22"/>
        <v>11000</v>
      </c>
      <c r="CE31" s="177">
        <f t="shared" si="22"/>
        <v>3700</v>
      </c>
      <c r="CF31" s="177">
        <f t="shared" si="22"/>
        <v>4900</v>
      </c>
      <c r="CG31" s="177">
        <f t="shared" si="22"/>
        <v>3300</v>
      </c>
      <c r="CH31" s="177">
        <f t="shared" si="22"/>
        <v>3750</v>
      </c>
      <c r="CI31" s="177">
        <f t="shared" si="22"/>
        <v>5000</v>
      </c>
      <c r="CJ31" s="177">
        <f t="shared" si="22"/>
        <v>1400</v>
      </c>
      <c r="CK31" s="177">
        <f t="shared" si="22"/>
        <v>11636.25</v>
      </c>
      <c r="CL31" s="177">
        <f t="shared" si="22"/>
        <v>157730.65</v>
      </c>
      <c r="CM31" s="177">
        <f t="shared" ref="CM31:CS31" si="23">SUM(CM6:CM29)</f>
        <v>30200</v>
      </c>
      <c r="CN31" s="177">
        <f t="shared" si="23"/>
        <v>48545</v>
      </c>
      <c r="CO31" s="177">
        <f t="shared" si="23"/>
        <v>28757</v>
      </c>
      <c r="CP31" s="177">
        <f t="shared" si="23"/>
        <v>12957</v>
      </c>
      <c r="CQ31" s="177">
        <f t="shared" si="23"/>
        <v>41062</v>
      </c>
      <c r="CR31" s="177">
        <f t="shared" si="23"/>
        <v>8463</v>
      </c>
      <c r="CS31" s="180">
        <f t="shared" si="23"/>
        <v>2400</v>
      </c>
      <c r="CT31" s="180">
        <f t="shared" ref="CT31:DH31" si="24">SUM(CT6:CT29)</f>
        <v>0</v>
      </c>
      <c r="CU31" s="180">
        <f t="shared" si="24"/>
        <v>0</v>
      </c>
      <c r="CV31" s="180">
        <f t="shared" si="24"/>
        <v>0</v>
      </c>
      <c r="CW31" s="180">
        <f t="shared" si="24"/>
        <v>0</v>
      </c>
      <c r="CX31" s="180">
        <f t="shared" si="24"/>
        <v>0</v>
      </c>
      <c r="CY31" s="180">
        <f t="shared" si="24"/>
        <v>0</v>
      </c>
      <c r="CZ31" s="180">
        <f t="shared" si="24"/>
        <v>0</v>
      </c>
      <c r="DA31" s="180">
        <f t="shared" si="24"/>
        <v>0</v>
      </c>
      <c r="DB31" s="180">
        <f t="shared" si="24"/>
        <v>0</v>
      </c>
      <c r="DC31" s="180">
        <f t="shared" si="24"/>
        <v>0</v>
      </c>
      <c r="DD31" s="180">
        <f t="shared" si="24"/>
        <v>0</v>
      </c>
      <c r="DE31" s="180">
        <f t="shared" si="24"/>
        <v>0</v>
      </c>
      <c r="DF31" s="180">
        <f t="shared" si="24"/>
        <v>0</v>
      </c>
      <c r="DG31" s="180">
        <f t="shared" si="24"/>
        <v>0</v>
      </c>
      <c r="DH31" s="180">
        <f t="shared" si="24"/>
        <v>0</v>
      </c>
      <c r="DI31" s="177">
        <f>SUM(DI6:DI29)</f>
        <v>0</v>
      </c>
      <c r="DJ31" s="177">
        <f t="shared" si="22"/>
        <v>0</v>
      </c>
      <c r="DK31" s="177">
        <f t="shared" si="22"/>
        <v>0</v>
      </c>
      <c r="DL31" s="177">
        <f t="shared" si="22"/>
        <v>0</v>
      </c>
      <c r="DM31" s="177">
        <f t="shared" si="22"/>
        <v>0</v>
      </c>
      <c r="DN31" s="177">
        <f t="shared" si="22"/>
        <v>0</v>
      </c>
      <c r="DO31" s="177">
        <f t="shared" si="22"/>
        <v>0</v>
      </c>
      <c r="DP31" s="177">
        <f t="shared" si="22"/>
        <v>0</v>
      </c>
      <c r="DQ31" s="177">
        <f t="shared" si="22"/>
        <v>0</v>
      </c>
      <c r="DR31" s="177">
        <f t="shared" si="22"/>
        <v>0</v>
      </c>
      <c r="DS31" s="177">
        <f t="shared" si="22"/>
        <v>0</v>
      </c>
      <c r="DT31" s="177">
        <f t="shared" si="22"/>
        <v>0</v>
      </c>
      <c r="DU31" s="177">
        <f t="shared" si="22"/>
        <v>0</v>
      </c>
      <c r="DV31" s="177">
        <f t="shared" si="22"/>
        <v>0</v>
      </c>
      <c r="DW31" s="177">
        <f t="shared" si="22"/>
        <v>0</v>
      </c>
      <c r="DX31" s="177">
        <f t="shared" si="22"/>
        <v>0</v>
      </c>
      <c r="DY31" s="177">
        <f t="shared" si="22"/>
        <v>0</v>
      </c>
      <c r="DZ31" s="177">
        <f t="shared" si="22"/>
        <v>0</v>
      </c>
      <c r="EA31" s="177">
        <f>SUM(EA6:EA29)</f>
        <v>0</v>
      </c>
      <c r="EB31" s="177">
        <f>SUM(EB6:EB29)</f>
        <v>0</v>
      </c>
      <c r="EC31" s="177">
        <f t="shared" si="22"/>
        <v>0</v>
      </c>
      <c r="ED31" s="177">
        <f t="shared" si="22"/>
        <v>0</v>
      </c>
      <c r="EE31" s="177">
        <f t="shared" si="22"/>
        <v>0</v>
      </c>
      <c r="EF31" s="177">
        <f t="shared" si="22"/>
        <v>0</v>
      </c>
      <c r="EG31" s="177">
        <f t="shared" si="22"/>
        <v>0</v>
      </c>
      <c r="EH31" s="177">
        <f t="shared" si="22"/>
        <v>0</v>
      </c>
      <c r="EI31" s="177">
        <f t="shared" si="22"/>
        <v>0</v>
      </c>
      <c r="EJ31" s="177">
        <f t="shared" si="22"/>
        <v>0</v>
      </c>
      <c r="EK31" s="177">
        <f t="shared" si="22"/>
        <v>0</v>
      </c>
      <c r="EL31" s="177">
        <f t="shared" si="22"/>
        <v>0</v>
      </c>
      <c r="EM31" s="177">
        <f t="shared" si="22"/>
        <v>0</v>
      </c>
      <c r="EN31" s="177">
        <f t="shared" si="22"/>
        <v>0</v>
      </c>
      <c r="EO31" s="177">
        <f t="shared" si="22"/>
        <v>0</v>
      </c>
      <c r="EP31" s="177">
        <f t="shared" si="22"/>
        <v>0</v>
      </c>
      <c r="EQ31" s="177">
        <f t="shared" si="22"/>
        <v>0</v>
      </c>
      <c r="ER31" s="177">
        <f t="shared" si="22"/>
        <v>0</v>
      </c>
      <c r="ES31" s="177">
        <f t="shared" si="22"/>
        <v>0</v>
      </c>
      <c r="ET31" s="177">
        <f t="shared" si="22"/>
        <v>0</v>
      </c>
      <c r="EU31" s="177">
        <f t="shared" si="22"/>
        <v>0</v>
      </c>
      <c r="EV31" s="177">
        <f>SUM(EV6:EV29)</f>
        <v>10299041.450000001</v>
      </c>
      <c r="EW31" s="192"/>
      <c r="EX31" s="175" t="s">
        <v>11</v>
      </c>
      <c r="EY31" s="183">
        <f>EY19+EY30</f>
        <v>0</v>
      </c>
      <c r="EZ31" s="177">
        <f>EZ19+EZ30</f>
        <v>1096373.51</v>
      </c>
      <c r="FA31" s="177">
        <f>FA19+FA30</f>
        <v>0</v>
      </c>
      <c r="FB31" s="177">
        <f t="shared" ref="FB31:FP31" si="25">FB19+FB30</f>
        <v>1035618.7700000001</v>
      </c>
      <c r="FC31" s="177">
        <f t="shared" si="25"/>
        <v>145021.01999999999</v>
      </c>
      <c r="FD31" s="177">
        <f t="shared" si="25"/>
        <v>391676.25</v>
      </c>
      <c r="FE31" s="177">
        <f t="shared" si="25"/>
        <v>498921.5</v>
      </c>
      <c r="FF31" s="177">
        <f t="shared" si="25"/>
        <v>0</v>
      </c>
      <c r="FG31" s="183">
        <f>FG19+FG30</f>
        <v>5562157.6899999995</v>
      </c>
      <c r="FH31" s="177">
        <f>FH19+FH30</f>
        <v>2754846.1899999995</v>
      </c>
      <c r="FI31" s="177">
        <f t="shared" si="25"/>
        <v>2603315.5</v>
      </c>
      <c r="FJ31" s="177">
        <f t="shared" si="25"/>
        <v>203996</v>
      </c>
      <c r="FK31" s="183">
        <f t="shared" si="25"/>
        <v>2604891.48</v>
      </c>
      <c r="FL31" s="177">
        <f t="shared" si="25"/>
        <v>781735.46</v>
      </c>
      <c r="FM31" s="177">
        <f>FM19+FM30</f>
        <v>1333087.3199999998</v>
      </c>
      <c r="FN31" s="177">
        <f>FN19+FN30</f>
        <v>490068.7</v>
      </c>
      <c r="FO31" s="183">
        <f>FO19+FO30</f>
        <v>10299041.450000001</v>
      </c>
      <c r="FP31" s="183">
        <f t="shared" si="25"/>
        <v>0</v>
      </c>
      <c r="FS31" s="195"/>
    </row>
    <row r="32" spans="1:176" s="1" customFormat="1" ht="14.4">
      <c r="AE32" s="216"/>
      <c r="BB32" s="2"/>
      <c r="FC32" s="2"/>
      <c r="FD32" s="2"/>
    </row>
    <row r="33" spans="89:171">
      <c r="FO33" s="217">
        <f>FO31-EV31</f>
        <v>0</v>
      </c>
    </row>
    <row r="34" spans="89:171">
      <c r="CK34" s="13"/>
      <c r="CS34" s="13"/>
    </row>
    <row r="36" spans="89:171">
      <c r="EQ36" s="1"/>
      <c r="ET36" s="12"/>
    </row>
    <row r="37" spans="89:171">
      <c r="EQ37" s="1"/>
      <c r="ET37" s="12"/>
    </row>
    <row r="38" spans="89:171">
      <c r="EQ38" s="1"/>
      <c r="ET38" s="12"/>
    </row>
    <row r="39" spans="89:171">
      <c r="EQ39" s="1"/>
      <c r="ET3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Koreva</dc:creator>
  <cp:lastModifiedBy>Koreva</cp:lastModifiedBy>
  <dcterms:created xsi:type="dcterms:W3CDTF">2021-10-13T04:58:53Z</dcterms:created>
  <dcterms:modified xsi:type="dcterms:W3CDTF">2021-10-13T04:59:47Z</dcterms:modified>
</cp:coreProperties>
</file>